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3.xml.rels" ContentType="application/vnd.openxmlformats-package.relationships+xml"/>
  <Override PartName="/xl/externalLinks/externalLink2.xml" ContentType="application/vnd.openxmlformats-officedocument.spreadsheetml.externalLink+xml"/>
  <Override PartName="/xl/externalLinks/_rels/externalLink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onečné pořadí" sheetId="1" state="visible" r:id="rId2"/>
    <sheet name="Seznam" sheetId="2" state="visible" r:id="rId3"/>
    <sheet name="Divize A+B+C" sheetId="3" state="visible" r:id="rId4"/>
    <sheet name="Divize D" sheetId="4" state="visible" r:id="rId5"/>
  </sheets>
  <externalReferences>
    <externalReference r:id="rId6"/>
  </externalReferences>
  <definedNames>
    <definedName function="false" hidden="false" localSheetId="3" name="_xlnm.Print_Area" vbProcedure="false">'Divize D'!$A$1:$L$24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<sst xmlns="http://schemas.openxmlformats.org/spreadsheetml/2006/main" count="773" uniqueCount="179">
  <si>
    <t xml:space="preserve">3. Regionální bodovací turnaj mládeže</t>
  </si>
  <si>
    <t xml:space="preserve">Konečné pořadí</t>
  </si>
  <si>
    <t xml:space="preserve">Štíty</t>
  </si>
  <si>
    <t xml:space="preserve">1.</t>
  </si>
  <si>
    <t xml:space="preserve">Šmíd Tomáš</t>
  </si>
  <si>
    <t xml:space="preserve">SK Kolšov</t>
  </si>
  <si>
    <t xml:space="preserve">Divize A</t>
  </si>
  <si>
    <t xml:space="preserve">2.</t>
  </si>
  <si>
    <t xml:space="preserve">Haltmarová Martina</t>
  </si>
  <si>
    <t xml:space="preserve">TJ Sokol Štíty</t>
  </si>
  <si>
    <t xml:space="preserve">3.</t>
  </si>
  <si>
    <t xml:space="preserve">Fabiánková Tereza</t>
  </si>
  <si>
    <t xml:space="preserve">4.</t>
  </si>
  <si>
    <t xml:space="preserve">Šíbl Jan</t>
  </si>
  <si>
    <t xml:space="preserve">5.</t>
  </si>
  <si>
    <t xml:space="preserve">Slamková Beata</t>
  </si>
  <si>
    <t xml:space="preserve">TTC Mohelnice</t>
  </si>
  <si>
    <t xml:space="preserve">6.</t>
  </si>
  <si>
    <t xml:space="preserve">Slamka Daniel</t>
  </si>
  <si>
    <t xml:space="preserve">7.</t>
  </si>
  <si>
    <t xml:space="preserve">Mazač Radek</t>
  </si>
  <si>
    <t xml:space="preserve">TJ Sokol Dlouhomilov</t>
  </si>
  <si>
    <t xml:space="preserve">8.</t>
  </si>
  <si>
    <t xml:space="preserve">Hvížď Matěj</t>
  </si>
  <si>
    <t xml:space="preserve">9.</t>
  </si>
  <si>
    <t xml:space="preserve">Dlouhý Samuel</t>
  </si>
  <si>
    <t xml:space="preserve">Divize B</t>
  </si>
  <si>
    <t xml:space="preserve">10.</t>
  </si>
  <si>
    <t xml:space="preserve">Hubáček Matěj</t>
  </si>
  <si>
    <t xml:space="preserve">TTC Šumperk</t>
  </si>
  <si>
    <t xml:space="preserve">11.</t>
  </si>
  <si>
    <t xml:space="preserve">Balšánek Marek</t>
  </si>
  <si>
    <t xml:space="preserve">12.</t>
  </si>
  <si>
    <t xml:space="preserve">Šíbl Václav</t>
  </si>
  <si>
    <t xml:space="preserve">13.</t>
  </si>
  <si>
    <t xml:space="preserve">Homola Kryštof</t>
  </si>
  <si>
    <t xml:space="preserve">14.</t>
  </si>
  <si>
    <t xml:space="preserve">Stebnická Kateřina</t>
  </si>
  <si>
    <t xml:space="preserve">TJ Sokol Nový Malín</t>
  </si>
  <si>
    <t xml:space="preserve">15.</t>
  </si>
  <si>
    <t xml:space="preserve">Kobzová Karolína</t>
  </si>
  <si>
    <t xml:space="preserve">16.</t>
  </si>
  <si>
    <t xml:space="preserve">Veselý Jaroslav</t>
  </si>
  <si>
    <t xml:space="preserve">17.</t>
  </si>
  <si>
    <t xml:space="preserve">Vaněk Dominik</t>
  </si>
  <si>
    <t xml:space="preserve">TJ Sokol Velké Losiny</t>
  </si>
  <si>
    <t xml:space="preserve">Divize C</t>
  </si>
  <si>
    <t xml:space="preserve">18.</t>
  </si>
  <si>
    <t xml:space="preserve">Petržela Tomáš</t>
  </si>
  <si>
    <t xml:space="preserve">19.</t>
  </si>
  <si>
    <t xml:space="preserve">Kubíček Ondřej</t>
  </si>
  <si>
    <t xml:space="preserve">20.</t>
  </si>
  <si>
    <t xml:space="preserve">Kreuziger Tobias</t>
  </si>
  <si>
    <t xml:space="preserve">21.</t>
  </si>
  <si>
    <t xml:space="preserve">Tran Van Tien</t>
  </si>
  <si>
    <t xml:space="preserve">22.</t>
  </si>
  <si>
    <t xml:space="preserve">Ferenc Sebastián</t>
  </si>
  <si>
    <t xml:space="preserve">23.</t>
  </si>
  <si>
    <t xml:space="preserve">Hantek Vojtěch</t>
  </si>
  <si>
    <t xml:space="preserve">24.</t>
  </si>
  <si>
    <t xml:space="preserve">Kutal Martin</t>
  </si>
  <si>
    <t xml:space="preserve">TJ Sokol Dubicko</t>
  </si>
  <si>
    <t xml:space="preserve">25.</t>
  </si>
  <si>
    <t xml:space="preserve">Vašíček Michal</t>
  </si>
  <si>
    <t xml:space="preserve">Divize D</t>
  </si>
  <si>
    <t xml:space="preserve">26.</t>
  </si>
  <si>
    <t xml:space="preserve">Šmídová Tereza</t>
  </si>
  <si>
    <t xml:space="preserve">27.</t>
  </si>
  <si>
    <t xml:space="preserve">Nerguti Eric</t>
  </si>
  <si>
    <t xml:space="preserve">28.</t>
  </si>
  <si>
    <t xml:space="preserve">Hantek Ondřej</t>
  </si>
  <si>
    <t xml:space="preserve">29.</t>
  </si>
  <si>
    <t xml:space="preserve">Janza Daniel</t>
  </si>
  <si>
    <t xml:space="preserve">30.</t>
  </si>
  <si>
    <t xml:space="preserve">Haunschild Matyáš</t>
  </si>
  <si>
    <t xml:space="preserve">31.</t>
  </si>
  <si>
    <t xml:space="preserve">Krestýnová Zuzana</t>
  </si>
  <si>
    <t xml:space="preserve">32.</t>
  </si>
  <si>
    <t xml:space="preserve">Picka Mikuláš</t>
  </si>
  <si>
    <t xml:space="preserve">33.</t>
  </si>
  <si>
    <t xml:space="preserve">Pecháčková Lenka</t>
  </si>
  <si>
    <t xml:space="preserve">34.</t>
  </si>
  <si>
    <t xml:space="preserve">Altman Alan</t>
  </si>
  <si>
    <t xml:space="preserve">Haltmar Martin</t>
  </si>
  <si>
    <t xml:space="preserve">Slamková Beáta</t>
  </si>
  <si>
    <t xml:space="preserve">Ferenc Sebastian</t>
  </si>
  <si>
    <t xml:space="preserve">Hvižď Matěj</t>
  </si>
  <si>
    <t xml:space="preserve">los</t>
  </si>
  <si>
    <t xml:space="preserve">Skupina: A-1</t>
  </si>
  <si>
    <t xml:space="preserve">skóre</t>
  </si>
  <si>
    <t xml:space="preserve">body</t>
  </si>
  <si>
    <t xml:space="preserve">pořadí</t>
  </si>
  <si>
    <t xml:space="preserve">Sokol Kolšov</t>
  </si>
  <si>
    <t xml:space="preserve">:</t>
  </si>
  <si>
    <t xml:space="preserve">Šmíd Tomáš (1)</t>
  </si>
  <si>
    <t xml:space="preserve">-</t>
  </si>
  <si>
    <t xml:space="preserve">Hvížď Matěj (4)</t>
  </si>
  <si>
    <t xml:space="preserve">3:0</t>
  </si>
  <si>
    <t xml:space="preserve">Slamka  Daniel (2)</t>
  </si>
  <si>
    <t xml:space="preserve">Haltmarová  Martina (3)</t>
  </si>
  <si>
    <t xml:space="preserve">Slamka  Daniel</t>
  </si>
  <si>
    <t xml:space="preserve">Fabiánková  Tereza</t>
  </si>
  <si>
    <t xml:space="preserve">Sokol Štíty</t>
  </si>
  <si>
    <t xml:space="preserve">0:3</t>
  </si>
  <si>
    <t xml:space="preserve">Haltmarová  Martina</t>
  </si>
  <si>
    <t xml:space="preserve">Sokol Dlouhomilov</t>
  </si>
  <si>
    <t xml:space="preserve">Skupina: A-2</t>
  </si>
  <si>
    <t xml:space="preserve">Fabiánková  Tereza (1)</t>
  </si>
  <si>
    <t xml:space="preserve">Mazáč Radek  (4)</t>
  </si>
  <si>
    <t xml:space="preserve">3:1</t>
  </si>
  <si>
    <t xml:space="preserve">Slamková  Beata (2)</t>
  </si>
  <si>
    <t xml:space="preserve">Šíbl  Jan (3)</t>
  </si>
  <si>
    <t xml:space="preserve">Slamková  Beata</t>
  </si>
  <si>
    <t xml:space="preserve">2:3</t>
  </si>
  <si>
    <t xml:space="preserve">Šíbl  Jan</t>
  </si>
  <si>
    <t xml:space="preserve">Mazáč Radek </t>
  </si>
  <si>
    <t xml:space="preserve">Skupina: B-1</t>
  </si>
  <si>
    <t xml:space="preserve">Dlouhý Samuel (1)</t>
  </si>
  <si>
    <t xml:space="preserve">Hubáček Matěj (4)</t>
  </si>
  <si>
    <t xml:space="preserve">Stebnická Kateřina (2)</t>
  </si>
  <si>
    <t xml:space="preserve">Kobzová Karolína (3)</t>
  </si>
  <si>
    <t xml:space="preserve">Sokol Nový Malín</t>
  </si>
  <si>
    <t xml:space="preserve">3:2</t>
  </si>
  <si>
    <t xml:space="preserve">Skupina: B-2</t>
  </si>
  <si>
    <t xml:space="preserve">Balšánek Marek (1)</t>
  </si>
  <si>
    <t xml:space="preserve">Homola Kryštof (4)</t>
  </si>
  <si>
    <t xml:space="preserve">Šíbl  Václav (2)</t>
  </si>
  <si>
    <t xml:space="preserve">Veselý Jaroslav (3)</t>
  </si>
  <si>
    <t xml:space="preserve">Šíbl  Václav</t>
  </si>
  <si>
    <t xml:space="preserve">1:3</t>
  </si>
  <si>
    <t xml:space="preserve">Skupina: C-1</t>
  </si>
  <si>
    <t xml:space="preserve">Sokol Velké Losiny</t>
  </si>
  <si>
    <t xml:space="preserve">Vaněk Dominik (1)</t>
  </si>
  <si>
    <t xml:space="preserve">Ferenc Sebastián (4)</t>
  </si>
  <si>
    <t xml:space="preserve">Hantek Vojtěch (2)</t>
  </si>
  <si>
    <t xml:space="preserve">Kreuziger Tobias (3)</t>
  </si>
  <si>
    <t xml:space="preserve">Skupina: C-2</t>
  </si>
  <si>
    <t xml:space="preserve">Tran Van Tien (1)</t>
  </si>
  <si>
    <t xml:space="preserve">Kutal Martin (4)</t>
  </si>
  <si>
    <t xml:space="preserve">Kubíček  Ondřej (2)</t>
  </si>
  <si>
    <t xml:space="preserve">Petržela Tomáš (3)</t>
  </si>
  <si>
    <t xml:space="preserve">Kubíček  Ondřej</t>
  </si>
  <si>
    <t xml:space="preserve">Sokol Dubicko</t>
  </si>
  <si>
    <t xml:space="preserve">Reg. Bodovací turnaj mládeže Štíty</t>
  </si>
  <si>
    <t xml:space="preserve">číslo</t>
  </si>
  <si>
    <t xml:space="preserve">hráč 1</t>
  </si>
  <si>
    <t xml:space="preserve">klub</t>
  </si>
  <si>
    <t xml:space="preserve">hráč 2</t>
  </si>
  <si>
    <t xml:space="preserve">set1</t>
  </si>
  <si>
    <t xml:space="preserve">set2</t>
  </si>
  <si>
    <t xml:space="preserve">set3</t>
  </si>
  <si>
    <t xml:space="preserve">set4</t>
  </si>
  <si>
    <t xml:space="preserve">set5</t>
  </si>
  <si>
    <t xml:space="preserve">D</t>
  </si>
  <si>
    <t xml:space="preserve">H</t>
  </si>
  <si>
    <t xml:space="preserve">vítěz</t>
  </si>
  <si>
    <t xml:space="preserve">&lt;Table&gt;&lt;TR&gt;&lt;TD width=500&gt;</t>
  </si>
  <si>
    <t xml:space="preserve">Skupina A</t>
  </si>
  <si>
    <t xml:space="preserve">Body</t>
  </si>
  <si>
    <t xml:space="preserve">Pořadí</t>
  </si>
  <si>
    <t xml:space="preserve">4</t>
  </si>
  <si>
    <t xml:space="preserve">5</t>
  </si>
  <si>
    <t xml:space="preserve">7</t>
  </si>
  <si>
    <t xml:space="preserve">XXX</t>
  </si>
  <si>
    <t xml:space="preserve">-4</t>
  </si>
  <si>
    <t xml:space="preserve">-5</t>
  </si>
  <si>
    <t xml:space="preserve">-7</t>
  </si>
  <si>
    <t xml:space="preserve">Skupina B</t>
  </si>
  <si>
    <t xml:space="preserve">8</t>
  </si>
  <si>
    <t xml:space="preserve">-10</t>
  </si>
  <si>
    <t xml:space="preserve">10</t>
  </si>
  <si>
    <t xml:space="preserve">-3</t>
  </si>
  <si>
    <t xml:space="preserve">6</t>
  </si>
  <si>
    <t xml:space="preserve">9</t>
  </si>
  <si>
    <t xml:space="preserve">1</t>
  </si>
  <si>
    <t xml:space="preserve">-6</t>
  </si>
  <si>
    <t xml:space="preserve">-8</t>
  </si>
  <si>
    <t xml:space="preserve">-0</t>
  </si>
  <si>
    <t xml:space="preserve">-2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</si>
</sst>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$-405]d/m/yyyy"/>
    <numFmt numFmtId="166" formatCode="General"/>
    <numFmt numFmtId="167" formatCode="0"/>
    <numFmt numFmtId="168" formatCode="@"/>
    <numFmt numFmtId="169" formatCode="d&quot;. &quot;mmmm\ yyyy"/>
  </numFmts>
  <fonts count="2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 CE"/>
      <family val="0"/>
      <charset val="238"/>
    </font>
    <font>
      <b val="true"/>
      <sz val="18"/>
      <color rgb="FF000000"/>
      <name val="Calibri"/>
      <family val="2"/>
      <charset val="238"/>
    </font>
    <font>
      <b val="true"/>
      <sz val="16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0"/>
      <name val="Arial CE"/>
      <family val="0"/>
      <charset val="238"/>
    </font>
    <font>
      <b val="true"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 CE"/>
      <family val="1"/>
      <charset val="238"/>
    </font>
    <font>
      <sz val="10"/>
      <color rgb="FF000000"/>
      <name val="Times New Roman CE"/>
      <family val="1"/>
      <charset val="238"/>
    </font>
    <font>
      <b val="true"/>
      <sz val="10"/>
      <color rgb="FF000000"/>
      <name val="Times New Roman CE"/>
      <family val="1"/>
      <charset val="238"/>
    </font>
    <font>
      <sz val="10"/>
      <color rgb="FF000000"/>
      <name val="Arial CE"/>
      <family val="0"/>
      <charset val="1"/>
    </font>
    <font>
      <sz val="8"/>
      <name val="Arial"/>
      <family val="2"/>
      <charset val="1"/>
    </font>
    <font>
      <b val="true"/>
      <i val="true"/>
      <sz val="24"/>
      <name val="Times New Roman CE"/>
      <family val="0"/>
      <charset val="238"/>
    </font>
    <font>
      <b val="true"/>
      <sz val="11"/>
      <name val="Arial"/>
      <family val="2"/>
      <charset val="238"/>
    </font>
    <font>
      <b val="true"/>
      <i val="true"/>
      <sz val="14"/>
      <name val="Times New Roman CE"/>
      <family val="1"/>
      <charset val="238"/>
    </font>
    <font>
      <b val="true"/>
      <i val="true"/>
      <sz val="12"/>
      <name val="Times New Roman"/>
      <family val="1"/>
      <charset val="238"/>
    </font>
    <font>
      <b val="true"/>
      <i val="true"/>
      <sz val="12"/>
      <name val="Times New Roman CE"/>
      <family val="1"/>
      <charset val="238"/>
    </font>
    <font>
      <b val="true"/>
      <i val="true"/>
      <sz val="10"/>
      <name val="Times New Roman CE"/>
      <family val="1"/>
      <charset val="238"/>
    </font>
    <font>
      <b val="true"/>
      <sz val="8"/>
      <name val="Arial"/>
      <family val="2"/>
      <charset val="1"/>
    </font>
    <font>
      <sz val="9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CCCCFF"/>
      </patternFill>
    </fill>
    <fill>
      <patternFill patternType="solid">
        <fgColor rgb="FFA6A6A6"/>
        <bgColor rgb="FF9999FF"/>
      </patternFill>
    </fill>
    <fill>
      <patternFill patternType="solid">
        <fgColor rgb="FF808080"/>
        <bgColor rgb="FF666699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CCCCFF"/>
        <bgColor rgb="FFD9D9D9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true" diagonalDown="true">
      <left style="medium"/>
      <right style="thin"/>
      <top style="medium"/>
      <bottom style="thin"/>
      <diagonal style="thin"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true" diagonalDown="true">
      <left style="thin"/>
      <right style="thin"/>
      <top style="thin"/>
      <bottom style="thin"/>
      <diagonal style="thin"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true" diagonalDown="true">
      <left style="thin"/>
      <right/>
      <top style="thin"/>
      <bottom style="medium"/>
      <diagonal style="thin"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/>
      <top/>
      <bottom style="double"/>
      <diagonal/>
    </border>
    <border diagonalUp="false" diagonalDown="false">
      <left style="double"/>
      <right style="thin"/>
      <top style="double"/>
      <bottom style="double"/>
      <diagonal/>
    </border>
    <border diagonalUp="false" diagonalDown="false">
      <left style="thin"/>
      <right/>
      <top style="double"/>
      <bottom style="double"/>
      <diagonal/>
    </border>
    <border diagonalUp="false" diagonalDown="false">
      <left style="thin"/>
      <right style="thin"/>
      <top style="double"/>
      <bottom style="double"/>
      <diagonal/>
    </border>
    <border diagonalUp="false" diagonalDown="false">
      <left style="thin"/>
      <right style="double"/>
      <top style="double"/>
      <bottom style="double"/>
      <diagonal/>
    </border>
    <border diagonalUp="false" diagonalDown="false">
      <left/>
      <right style="thin"/>
      <top style="double"/>
      <bottom style="double"/>
      <diagonal/>
    </border>
    <border diagonalUp="false" diagonalDown="false">
      <left style="double"/>
      <right/>
      <top style="double"/>
      <bottom/>
      <diagonal/>
    </border>
    <border diagonalUp="false" diagonalDown="false">
      <left/>
      <right/>
      <top style="double"/>
      <bottom/>
      <diagonal/>
    </border>
    <border diagonalUp="false" diagonalDown="false">
      <left/>
      <right style="double"/>
      <top style="double"/>
      <bottom/>
      <diagonal/>
    </border>
    <border diagonalUp="false" diagonalDown="false">
      <left style="double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double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double"/>
      <right/>
      <top/>
      <bottom/>
      <diagonal/>
    </border>
    <border diagonalUp="false" diagonalDown="false">
      <left/>
      <right style="double"/>
      <top/>
      <bottom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 style="thin"/>
      <top style="thin"/>
      <bottom/>
      <diagonal/>
    </border>
    <border diagonalUp="false" diagonalDown="false">
      <left style="thin"/>
      <right style="double"/>
      <top style="thin"/>
      <bottom/>
      <diagonal/>
    </border>
    <border diagonalUp="false" diagonalDown="false">
      <left style="double"/>
      <right style="thin"/>
      <top style="thin"/>
      <bottom style="double"/>
      <diagonal/>
    </border>
    <border diagonalUp="false" diagonalDown="false">
      <left style="thin"/>
      <right/>
      <top style="thin"/>
      <bottom style="double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 style="double"/>
      <top style="thin"/>
      <bottom style="double"/>
      <diagonal/>
    </border>
    <border diagonalUp="false" diagonalDown="false">
      <left/>
      <right style="thin"/>
      <top style="thin"/>
      <bottom style="double"/>
      <diagonal/>
    </border>
    <border diagonalUp="false" diagonalDown="false">
      <left style="double"/>
      <right/>
      <top/>
      <bottom style="double"/>
      <diagonal/>
    </border>
    <border diagonalUp="false" diagonalDown="false">
      <left/>
      <right style="double"/>
      <top/>
      <bottom style="double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6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1" fillId="0" borderId="9" xfId="2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0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12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13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10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10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6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0" borderId="1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0" borderId="1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0" fillId="6" borderId="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0" fillId="6" borderId="1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0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9" fillId="0" borderId="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0" borderId="1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9" fillId="0" borderId="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4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9" xfId="2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0" fillId="0" borderId="2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0" borderId="2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0" borderId="1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0" borderId="1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0" fillId="6" borderId="2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0" fillId="6" borderId="2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0" fillId="6" borderId="2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9" fillId="0" borderId="2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0" borderId="2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9" fillId="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6" borderId="2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22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1" fillId="0" borderId="24" xfId="2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0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26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27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10" fillId="0" borderId="22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10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6" borderId="2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0" fillId="0" borderId="24" xfId="2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0" fillId="0" borderId="2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0" borderId="3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0" borderId="3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0" borderId="3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0" fillId="6" borderId="3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0" fillId="6" borderId="3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0" fillId="6" borderId="3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9" fillId="0" borderId="3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0" borderId="3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9" fillId="0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6" borderId="3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33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29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32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37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30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38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10" fillId="0" borderId="33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10" fillId="0" borderId="36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6" borderId="3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35" xfId="2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9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9" fontId="20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2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4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4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7" borderId="4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7" borderId="4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7" borderId="4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8" borderId="4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5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5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5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5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7" borderId="5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7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5" fillId="7" borderId="5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8" borderId="5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2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5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5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8" borderId="5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8" borderId="6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6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6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6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6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6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6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7" borderId="6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7" borderId="4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7" borderId="6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í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externalLink" Target="externalLinks/externalLink2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Downloads/Zpracov&#225;n&#237;%20v&#253;sledk&#367;%20(1).xlsx" TargetMode="External"/>
</Relationships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znam"/>
      <sheetName val="čtyřhra"/>
      <sheetName val="8x4"/>
      <sheetName val="8x5"/>
      <sheetName val="4x6"/>
      <sheetName val="1x6"/>
      <sheetName val="1x8"/>
      <sheetName val="Ú16"/>
      <sheetName val="VÚ-16"/>
      <sheetName val="Ú32"/>
      <sheetName val="VÚ-32"/>
      <sheetName val="Ú64"/>
      <sheetName val="VÚ-64"/>
      <sheetName val="F-32"/>
      <sheetName val="VF-32"/>
      <sheetName val="F64"/>
      <sheetName val="VF-64"/>
      <sheetName val="1-8"/>
      <sheetName val="9-16"/>
      <sheetName val="17-24"/>
      <sheetName val="25-32"/>
      <sheetName val="D-16"/>
      <sheetName val="VD-16"/>
      <sheetName val="D-32"/>
      <sheetName val="VD-32"/>
    </sheetNames>
    <sheetDataSet>
      <sheetData sheetId="0">
        <row r="2">
          <cell r="A2">
            <v>1</v>
          </cell>
          <cell r="B2" t="str">
            <v>Pecháčková Lenka</v>
          </cell>
        </row>
        <row r="2">
          <cell r="D2" t="str">
            <v>Štíty</v>
          </cell>
        </row>
        <row r="2">
          <cell r="G2">
            <v>44990</v>
          </cell>
          <cell r="H2" t="str">
            <v>Štíty</v>
          </cell>
        </row>
        <row r="3">
          <cell r="A3">
            <v>2</v>
          </cell>
          <cell r="B3" t="str">
            <v>Hantek Ondřej</v>
          </cell>
        </row>
        <row r="3">
          <cell r="D3" t="str">
            <v>Šumperk</v>
          </cell>
        </row>
        <row r="4">
          <cell r="A4">
            <v>3</v>
          </cell>
          <cell r="B4" t="str">
            <v>Haunschild Matyáš</v>
          </cell>
        </row>
        <row r="4">
          <cell r="D4" t="str">
            <v>Šumperk</v>
          </cell>
        </row>
        <row r="5">
          <cell r="A5">
            <v>4</v>
          </cell>
          <cell r="B5" t="str">
            <v>Vašíček Michal</v>
          </cell>
        </row>
        <row r="5">
          <cell r="D5" t="str">
            <v>Dubicko</v>
          </cell>
        </row>
        <row r="6">
          <cell r="A6">
            <v>5</v>
          </cell>
          <cell r="B6" t="str">
            <v>Picka Mikuláš</v>
          </cell>
        </row>
        <row r="6">
          <cell r="D6" t="str">
            <v>Štíty</v>
          </cell>
        </row>
        <row r="7">
          <cell r="A7">
            <v>6</v>
          </cell>
          <cell r="B7" t="str">
            <v>Nerguti Eric</v>
          </cell>
        </row>
        <row r="7">
          <cell r="D7" t="str">
            <v>Šumperk</v>
          </cell>
        </row>
        <row r="8">
          <cell r="A8">
            <v>7</v>
          </cell>
          <cell r="B8" t="str">
            <v>Krestýnová Zuzana</v>
          </cell>
        </row>
        <row r="8">
          <cell r="D8" t="str">
            <v>Šumperk</v>
          </cell>
        </row>
        <row r="9">
          <cell r="A9">
            <v>8</v>
          </cell>
          <cell r="B9" t="str">
            <v>Šmídová Tereza</v>
          </cell>
        </row>
        <row r="9">
          <cell r="D9" t="str">
            <v>Kolšov</v>
          </cell>
        </row>
        <row r="10">
          <cell r="A10">
            <v>9</v>
          </cell>
          <cell r="B10" t="str">
            <v>Janza Daniel</v>
          </cell>
        </row>
        <row r="10">
          <cell r="D10" t="str">
            <v>N. Malín</v>
          </cell>
        </row>
        <row r="11">
          <cell r="A11">
            <v>10</v>
          </cell>
          <cell r="B11" t="str">
            <v>Altman Alan</v>
          </cell>
        </row>
        <row r="11">
          <cell r="D11" t="str">
            <v>Štíty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  <row r="62">
          <cell r="A62">
            <v>61</v>
          </cell>
        </row>
        <row r="63">
          <cell r="A63">
            <v>62</v>
          </cell>
        </row>
        <row r="64">
          <cell r="A64">
            <v>63</v>
          </cell>
        </row>
        <row r="65">
          <cell r="A65">
            <v>64</v>
          </cell>
        </row>
        <row r="66">
          <cell r="A66">
            <v>65</v>
          </cell>
        </row>
        <row r="67">
          <cell r="A67">
            <v>66</v>
          </cell>
        </row>
        <row r="68">
          <cell r="A68">
            <v>67</v>
          </cell>
        </row>
        <row r="69">
          <cell r="A69">
            <v>68</v>
          </cell>
        </row>
        <row r="70">
          <cell r="A70">
            <v>69</v>
          </cell>
        </row>
        <row r="71">
          <cell r="A71">
            <v>70</v>
          </cell>
        </row>
        <row r="72">
          <cell r="A72">
            <v>71</v>
          </cell>
        </row>
        <row r="73">
          <cell r="A73">
            <v>72</v>
          </cell>
        </row>
        <row r="74">
          <cell r="A74">
            <v>73</v>
          </cell>
        </row>
        <row r="75">
          <cell r="A75">
            <v>74</v>
          </cell>
        </row>
        <row r="76">
          <cell r="A76">
            <v>75</v>
          </cell>
        </row>
        <row r="77">
          <cell r="A77">
            <v>76</v>
          </cell>
        </row>
        <row r="78">
          <cell r="A78">
            <v>77</v>
          </cell>
        </row>
        <row r="79">
          <cell r="A79">
            <v>78</v>
          </cell>
        </row>
        <row r="80">
          <cell r="A80">
            <v>79</v>
          </cell>
        </row>
        <row r="81">
          <cell r="A81">
            <v>80</v>
          </cell>
        </row>
        <row r="82">
          <cell r="A82">
            <v>81</v>
          </cell>
        </row>
        <row r="83">
          <cell r="A83">
            <v>82</v>
          </cell>
        </row>
        <row r="84">
          <cell r="A84">
            <v>83</v>
          </cell>
        </row>
        <row r="85">
          <cell r="A85">
            <v>84</v>
          </cell>
        </row>
        <row r="86">
          <cell r="A86">
            <v>85</v>
          </cell>
        </row>
        <row r="87">
          <cell r="A87">
            <v>86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</row>
        <row r="91">
          <cell r="A91">
            <v>90</v>
          </cell>
        </row>
        <row r="92">
          <cell r="A92">
            <v>91</v>
          </cell>
        </row>
        <row r="93">
          <cell r="A93">
            <v>92</v>
          </cell>
        </row>
        <row r="94">
          <cell r="A94">
            <v>93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</row>
        <row r="98">
          <cell r="A98">
            <v>97</v>
          </cell>
        </row>
        <row r="99">
          <cell r="A99">
            <v>98</v>
          </cell>
        </row>
        <row r="100">
          <cell r="A100">
            <v>99</v>
          </cell>
        </row>
        <row r="101">
          <cell r="A101">
            <v>100</v>
          </cell>
        </row>
        <row r="102">
          <cell r="A102">
            <v>101</v>
          </cell>
        </row>
        <row r="103">
          <cell r="A103">
            <v>102</v>
          </cell>
        </row>
        <row r="104">
          <cell r="A104">
            <v>103</v>
          </cell>
        </row>
        <row r="105">
          <cell r="A105">
            <v>104</v>
          </cell>
        </row>
        <row r="106">
          <cell r="A106">
            <v>105</v>
          </cell>
        </row>
        <row r="107">
          <cell r="A107">
            <v>106</v>
          </cell>
        </row>
        <row r="108">
          <cell r="A108">
            <v>107</v>
          </cell>
        </row>
        <row r="109">
          <cell r="A109">
            <v>108</v>
          </cell>
        </row>
        <row r="110">
          <cell r="A110">
            <v>109</v>
          </cell>
        </row>
        <row r="111">
          <cell r="A111">
            <v>110</v>
          </cell>
        </row>
        <row r="112">
          <cell r="A112">
            <v>111</v>
          </cell>
        </row>
        <row r="113">
          <cell r="A113">
            <v>112</v>
          </cell>
        </row>
        <row r="114">
          <cell r="A114">
            <v>113</v>
          </cell>
        </row>
        <row r="115">
          <cell r="A115">
            <v>114</v>
          </cell>
        </row>
        <row r="116">
          <cell r="A116">
            <v>115</v>
          </cell>
        </row>
        <row r="117">
          <cell r="A117">
            <v>116</v>
          </cell>
        </row>
        <row r="118">
          <cell r="A118">
            <v>117</v>
          </cell>
        </row>
        <row r="119">
          <cell r="A119">
            <v>118</v>
          </cell>
        </row>
        <row r="120">
          <cell r="A120">
            <v>119</v>
          </cell>
        </row>
        <row r="121">
          <cell r="A121">
            <v>120</v>
          </cell>
        </row>
        <row r="122">
          <cell r="A122">
            <v>121</v>
          </cell>
        </row>
        <row r="123">
          <cell r="A123">
            <v>122</v>
          </cell>
        </row>
        <row r="124">
          <cell r="A124">
            <v>123</v>
          </cell>
        </row>
        <row r="125">
          <cell r="A125">
            <v>124</v>
          </cell>
        </row>
        <row r="126">
          <cell r="A126">
            <v>125</v>
          </cell>
        </row>
        <row r="127">
          <cell r="A127">
            <v>126</v>
          </cell>
        </row>
        <row r="128">
          <cell r="A128">
            <v>127</v>
          </cell>
        </row>
        <row r="129">
          <cell r="A129">
            <v>128</v>
          </cell>
        </row>
        <row r="130">
          <cell r="A130">
            <v>129</v>
          </cell>
        </row>
        <row r="131">
          <cell r="A131">
            <v>130</v>
          </cell>
        </row>
        <row r="132">
          <cell r="A132">
            <v>131</v>
          </cell>
        </row>
        <row r="133">
          <cell r="A133">
            <v>132</v>
          </cell>
        </row>
        <row r="134">
          <cell r="A134">
            <v>133</v>
          </cell>
        </row>
        <row r="135">
          <cell r="A135">
            <v>134</v>
          </cell>
        </row>
        <row r="136">
          <cell r="A136">
            <v>135</v>
          </cell>
        </row>
        <row r="137">
          <cell r="A137">
            <v>136</v>
          </cell>
        </row>
        <row r="138">
          <cell r="A138">
            <v>137</v>
          </cell>
        </row>
        <row r="139">
          <cell r="A139">
            <v>138</v>
          </cell>
        </row>
        <row r="140">
          <cell r="A140">
            <v>139</v>
          </cell>
        </row>
        <row r="141">
          <cell r="A141">
            <v>140</v>
          </cell>
        </row>
        <row r="142">
          <cell r="A142">
            <v>141</v>
          </cell>
        </row>
        <row r="143">
          <cell r="A143">
            <v>142</v>
          </cell>
        </row>
        <row r="144">
          <cell r="A144">
            <v>143</v>
          </cell>
        </row>
        <row r="145">
          <cell r="A145">
            <v>144</v>
          </cell>
        </row>
        <row r="146">
          <cell r="A146">
            <v>145</v>
          </cell>
        </row>
        <row r="147">
          <cell r="A147">
            <v>146</v>
          </cell>
        </row>
        <row r="148">
          <cell r="A148">
            <v>147</v>
          </cell>
        </row>
        <row r="149">
          <cell r="A149">
            <v>148</v>
          </cell>
        </row>
        <row r="150">
          <cell r="A150">
            <v>149</v>
          </cell>
        </row>
        <row r="151">
          <cell r="A151">
            <v>150</v>
          </cell>
        </row>
        <row r="152">
          <cell r="A152">
            <v>151</v>
          </cell>
        </row>
        <row r="153">
          <cell r="A153">
            <v>152</v>
          </cell>
        </row>
        <row r="154">
          <cell r="A154">
            <v>153</v>
          </cell>
        </row>
        <row r="155">
          <cell r="A155">
            <v>154</v>
          </cell>
        </row>
        <row r="156">
          <cell r="A156">
            <v>155</v>
          </cell>
        </row>
        <row r="157">
          <cell r="A157">
            <v>156</v>
          </cell>
        </row>
        <row r="158">
          <cell r="A158">
            <v>157</v>
          </cell>
        </row>
        <row r="159">
          <cell r="A159">
            <v>158</v>
          </cell>
        </row>
        <row r="160">
          <cell r="A160">
            <v>159</v>
          </cell>
        </row>
        <row r="161">
          <cell r="A161">
            <v>160</v>
          </cell>
        </row>
        <row r="162">
          <cell r="A162">
            <v>161</v>
          </cell>
        </row>
        <row r="163">
          <cell r="A163">
            <v>162</v>
          </cell>
        </row>
        <row r="164">
          <cell r="A164">
            <v>163</v>
          </cell>
        </row>
        <row r="165">
          <cell r="A165">
            <v>164</v>
          </cell>
        </row>
        <row r="166">
          <cell r="A166">
            <v>165</v>
          </cell>
        </row>
        <row r="167">
          <cell r="A167">
            <v>166</v>
          </cell>
        </row>
        <row r="168">
          <cell r="A168">
            <v>167</v>
          </cell>
        </row>
        <row r="169">
          <cell r="A169">
            <v>168</v>
          </cell>
        </row>
        <row r="170">
          <cell r="A170">
            <v>169</v>
          </cell>
        </row>
        <row r="171">
          <cell r="A171">
            <v>170</v>
          </cell>
        </row>
        <row r="172">
          <cell r="A172">
            <v>171</v>
          </cell>
        </row>
        <row r="173">
          <cell r="A173">
            <v>172</v>
          </cell>
        </row>
        <row r="174">
          <cell r="A174">
            <v>173</v>
          </cell>
        </row>
        <row r="175">
          <cell r="A175">
            <v>174</v>
          </cell>
        </row>
        <row r="176">
          <cell r="A176">
            <v>175</v>
          </cell>
        </row>
        <row r="177">
          <cell r="A177">
            <v>176</v>
          </cell>
        </row>
        <row r="178">
          <cell r="A178">
            <v>177</v>
          </cell>
        </row>
        <row r="179">
          <cell r="A179">
            <v>178</v>
          </cell>
        </row>
        <row r="180">
          <cell r="A180">
            <v>179</v>
          </cell>
        </row>
        <row r="181">
          <cell r="A181">
            <v>180</v>
          </cell>
        </row>
        <row r="182">
          <cell r="A182">
            <v>181</v>
          </cell>
        </row>
        <row r="183">
          <cell r="A183">
            <v>182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</row>
        <row r="202">
          <cell r="A202">
            <v>201</v>
          </cell>
        </row>
        <row r="203">
          <cell r="A203">
            <v>202</v>
          </cell>
        </row>
        <row r="204">
          <cell r="A204">
            <v>203</v>
          </cell>
        </row>
        <row r="205">
          <cell r="A205">
            <v>204</v>
          </cell>
        </row>
        <row r="206">
          <cell r="A206">
            <v>205</v>
          </cell>
        </row>
        <row r="207">
          <cell r="A207">
            <v>206</v>
          </cell>
        </row>
        <row r="208">
          <cell r="A208">
            <v>207</v>
          </cell>
        </row>
        <row r="209">
          <cell r="A209">
            <v>208</v>
          </cell>
        </row>
        <row r="210">
          <cell r="A210">
            <v>209</v>
          </cell>
        </row>
        <row r="211">
          <cell r="A211">
            <v>210</v>
          </cell>
        </row>
        <row r="212">
          <cell r="A212">
            <v>211</v>
          </cell>
        </row>
        <row r="213">
          <cell r="A213">
            <v>212</v>
          </cell>
        </row>
        <row r="214">
          <cell r="A214">
            <v>213</v>
          </cell>
        </row>
        <row r="215">
          <cell r="A215">
            <v>214</v>
          </cell>
        </row>
        <row r="216">
          <cell r="A216">
            <v>215</v>
          </cell>
        </row>
        <row r="217">
          <cell r="A217">
            <v>216</v>
          </cell>
        </row>
        <row r="218">
          <cell r="A218">
            <v>217</v>
          </cell>
        </row>
        <row r="219">
          <cell r="A219">
            <v>218</v>
          </cell>
        </row>
        <row r="220">
          <cell r="A220">
            <v>219</v>
          </cell>
        </row>
        <row r="221">
          <cell r="A221">
            <v>220</v>
          </cell>
        </row>
        <row r="222">
          <cell r="A222">
            <v>221</v>
          </cell>
        </row>
        <row r="223">
          <cell r="A223">
            <v>222</v>
          </cell>
        </row>
        <row r="224">
          <cell r="A224">
            <v>223</v>
          </cell>
        </row>
        <row r="225">
          <cell r="A225">
            <v>224</v>
          </cell>
        </row>
        <row r="226">
          <cell r="A226">
            <v>225</v>
          </cell>
        </row>
        <row r="227">
          <cell r="A227">
            <v>226</v>
          </cell>
        </row>
        <row r="228">
          <cell r="A228">
            <v>227</v>
          </cell>
        </row>
        <row r="229">
          <cell r="A229">
            <v>228</v>
          </cell>
        </row>
        <row r="230">
          <cell r="A230">
            <v>229</v>
          </cell>
        </row>
        <row r="231">
          <cell r="A231">
            <v>230</v>
          </cell>
        </row>
        <row r="232">
          <cell r="A232">
            <v>231</v>
          </cell>
        </row>
        <row r="233">
          <cell r="A233">
            <v>232</v>
          </cell>
        </row>
        <row r="234">
          <cell r="A234">
            <v>233</v>
          </cell>
        </row>
        <row r="235">
          <cell r="A235">
            <v>234</v>
          </cell>
        </row>
        <row r="236">
          <cell r="A236">
            <v>235</v>
          </cell>
        </row>
        <row r="237">
          <cell r="A237">
            <v>236</v>
          </cell>
        </row>
        <row r="238">
          <cell r="A238">
            <v>237</v>
          </cell>
        </row>
        <row r="239">
          <cell r="A239">
            <v>238</v>
          </cell>
        </row>
        <row r="240">
          <cell r="A240">
            <v>239</v>
          </cell>
        </row>
        <row r="241">
          <cell r="A241">
            <v>240</v>
          </cell>
        </row>
        <row r="242">
          <cell r="A242">
            <v>241</v>
          </cell>
        </row>
        <row r="243">
          <cell r="A243">
            <v>242</v>
          </cell>
        </row>
        <row r="244">
          <cell r="A244">
            <v>243</v>
          </cell>
        </row>
        <row r="245">
          <cell r="A245">
            <v>244</v>
          </cell>
        </row>
        <row r="246">
          <cell r="A246">
            <v>245</v>
          </cell>
        </row>
        <row r="247">
          <cell r="A247">
            <v>246</v>
          </cell>
        </row>
        <row r="248">
          <cell r="A248">
            <v>247</v>
          </cell>
        </row>
        <row r="249">
          <cell r="A249">
            <v>248</v>
          </cell>
        </row>
        <row r="250">
          <cell r="A250">
            <v>249</v>
          </cell>
        </row>
        <row r="251">
          <cell r="A251">
            <v>250</v>
          </cell>
        </row>
        <row r="252">
          <cell r="A252">
            <v>251</v>
          </cell>
        </row>
        <row r="253">
          <cell r="A253">
            <v>252</v>
          </cell>
        </row>
        <row r="254">
          <cell r="A254">
            <v>253</v>
          </cell>
        </row>
        <row r="255">
          <cell r="A255">
            <v>254</v>
          </cell>
        </row>
        <row r="256">
          <cell r="A256">
            <v>255</v>
          </cell>
        </row>
        <row r="257">
          <cell r="A257">
            <v>256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F4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O6" activeCellId="0" sqref="O6"/>
    </sheetView>
  </sheetViews>
  <sheetFormatPr defaultColWidth="8.55078125" defaultRowHeight="15" zeroHeight="false" outlineLevelRow="0" outlineLevelCol="0"/>
  <cols>
    <col collapsed="false" customWidth="true" hidden="false" outlineLevel="0" max="3" min="3" style="0" width="18.71"/>
    <col collapsed="false" customWidth="true" hidden="false" outlineLevel="0" max="4" min="4" style="0" width="20.14"/>
    <col collapsed="false" customWidth="true" hidden="false" outlineLevel="0" max="6" min="6" style="0" width="20.86"/>
  </cols>
  <sheetData>
    <row r="2" customFormat="false" ht="23.25" hidden="false" customHeight="false" outlineLevel="0" collapsed="false">
      <c r="B2" s="1" t="s">
        <v>0</v>
      </c>
      <c r="F2" s="2" t="s">
        <v>1</v>
      </c>
    </row>
    <row r="3" customFormat="false" ht="15" hidden="false" customHeight="false" outlineLevel="0" collapsed="false">
      <c r="B3" s="3" t="s">
        <v>2</v>
      </c>
      <c r="C3" s="4" t="n">
        <v>44990</v>
      </c>
    </row>
    <row r="5" customFormat="false" ht="15" hidden="false" customHeight="true" outlineLevel="0" collapsed="false">
      <c r="B5" s="5" t="s">
        <v>3</v>
      </c>
      <c r="C5" s="6" t="s">
        <v>4</v>
      </c>
      <c r="D5" s="6" t="s">
        <v>5</v>
      </c>
      <c r="E5" s="7" t="s">
        <v>6</v>
      </c>
      <c r="F5" s="7"/>
    </row>
    <row r="6" customFormat="false" ht="15" hidden="false" customHeight="false" outlineLevel="0" collapsed="false">
      <c r="B6" s="5" t="s">
        <v>7</v>
      </c>
      <c r="C6" s="6" t="s">
        <v>8</v>
      </c>
      <c r="D6" s="6" t="s">
        <v>9</v>
      </c>
      <c r="E6" s="7"/>
      <c r="F6" s="7"/>
    </row>
    <row r="7" customFormat="false" ht="15" hidden="false" customHeight="false" outlineLevel="0" collapsed="false">
      <c r="B7" s="5" t="s">
        <v>10</v>
      </c>
      <c r="C7" s="6" t="s">
        <v>11</v>
      </c>
      <c r="D7" s="6" t="s">
        <v>9</v>
      </c>
      <c r="E7" s="7"/>
      <c r="F7" s="7"/>
    </row>
    <row r="8" customFormat="false" ht="15" hidden="false" customHeight="false" outlineLevel="0" collapsed="false">
      <c r="B8" s="5" t="s">
        <v>12</v>
      </c>
      <c r="C8" s="6" t="s">
        <v>13</v>
      </c>
      <c r="D8" s="6" t="s">
        <v>5</v>
      </c>
      <c r="E8" s="7"/>
      <c r="F8" s="7"/>
    </row>
    <row r="9" customFormat="false" ht="15" hidden="false" customHeight="false" outlineLevel="0" collapsed="false">
      <c r="B9" s="5" t="s">
        <v>14</v>
      </c>
      <c r="C9" s="6" t="s">
        <v>15</v>
      </c>
      <c r="D9" s="6" t="s">
        <v>16</v>
      </c>
      <c r="E9" s="7"/>
      <c r="F9" s="7"/>
    </row>
    <row r="10" customFormat="false" ht="15" hidden="false" customHeight="false" outlineLevel="0" collapsed="false">
      <c r="B10" s="5" t="s">
        <v>17</v>
      </c>
      <c r="C10" s="6" t="s">
        <v>18</v>
      </c>
      <c r="D10" s="6" t="s">
        <v>16</v>
      </c>
      <c r="E10" s="7"/>
      <c r="F10" s="7"/>
    </row>
    <row r="11" customFormat="false" ht="15" hidden="false" customHeight="false" outlineLevel="0" collapsed="false">
      <c r="B11" s="5" t="s">
        <v>19</v>
      </c>
      <c r="C11" s="6" t="s">
        <v>20</v>
      </c>
      <c r="D11" s="6" t="s">
        <v>21</v>
      </c>
      <c r="E11" s="7"/>
      <c r="F11" s="7"/>
    </row>
    <row r="12" customFormat="false" ht="15" hidden="false" customHeight="false" outlineLevel="0" collapsed="false">
      <c r="B12" s="5" t="s">
        <v>22</v>
      </c>
      <c r="C12" s="6" t="s">
        <v>23</v>
      </c>
      <c r="D12" s="6" t="s">
        <v>21</v>
      </c>
      <c r="E12" s="7"/>
      <c r="F12" s="7"/>
    </row>
    <row r="13" customFormat="false" ht="15" hidden="false" customHeight="true" outlineLevel="0" collapsed="false">
      <c r="B13" s="8" t="s">
        <v>24</v>
      </c>
      <c r="C13" s="9" t="s">
        <v>25</v>
      </c>
      <c r="D13" s="9" t="s">
        <v>21</v>
      </c>
      <c r="E13" s="7" t="s">
        <v>26</v>
      </c>
      <c r="F13" s="7"/>
    </row>
    <row r="14" customFormat="false" ht="15" hidden="false" customHeight="false" outlineLevel="0" collapsed="false">
      <c r="B14" s="8" t="s">
        <v>27</v>
      </c>
      <c r="C14" s="9" t="s">
        <v>28</v>
      </c>
      <c r="D14" s="9" t="s">
        <v>29</v>
      </c>
      <c r="E14" s="7"/>
      <c r="F14" s="7"/>
    </row>
    <row r="15" customFormat="false" ht="15" hidden="false" customHeight="false" outlineLevel="0" collapsed="false">
      <c r="B15" s="8" t="s">
        <v>30</v>
      </c>
      <c r="C15" s="9" t="s">
        <v>31</v>
      </c>
      <c r="D15" s="9" t="s">
        <v>5</v>
      </c>
      <c r="E15" s="7"/>
      <c r="F15" s="7"/>
    </row>
    <row r="16" customFormat="false" ht="15" hidden="false" customHeight="false" outlineLevel="0" collapsed="false">
      <c r="B16" s="8" t="s">
        <v>32</v>
      </c>
      <c r="C16" s="9" t="s">
        <v>33</v>
      </c>
      <c r="D16" s="9" t="s">
        <v>5</v>
      </c>
      <c r="E16" s="7"/>
      <c r="F16" s="7"/>
    </row>
    <row r="17" customFormat="false" ht="15" hidden="false" customHeight="false" outlineLevel="0" collapsed="false">
      <c r="B17" s="8" t="s">
        <v>34</v>
      </c>
      <c r="C17" s="9" t="s">
        <v>35</v>
      </c>
      <c r="D17" s="9" t="s">
        <v>29</v>
      </c>
      <c r="E17" s="7"/>
      <c r="F17" s="7"/>
    </row>
    <row r="18" customFormat="false" ht="15" hidden="false" customHeight="false" outlineLevel="0" collapsed="false">
      <c r="B18" s="8" t="s">
        <v>36</v>
      </c>
      <c r="C18" s="9" t="s">
        <v>37</v>
      </c>
      <c r="D18" s="9" t="s">
        <v>38</v>
      </c>
      <c r="E18" s="7"/>
      <c r="F18" s="7"/>
    </row>
    <row r="19" customFormat="false" ht="15" hidden="false" customHeight="false" outlineLevel="0" collapsed="false">
      <c r="B19" s="8" t="s">
        <v>39</v>
      </c>
      <c r="C19" s="9" t="s">
        <v>40</v>
      </c>
      <c r="D19" s="9" t="s">
        <v>5</v>
      </c>
      <c r="E19" s="7"/>
      <c r="F19" s="7"/>
    </row>
    <row r="20" customFormat="false" ht="15" hidden="false" customHeight="false" outlineLevel="0" collapsed="false">
      <c r="B20" s="8" t="s">
        <v>41</v>
      </c>
      <c r="C20" s="9" t="s">
        <v>42</v>
      </c>
      <c r="D20" s="9" t="s">
        <v>9</v>
      </c>
      <c r="E20" s="7"/>
      <c r="F20" s="7"/>
    </row>
    <row r="21" customFormat="false" ht="15" hidden="false" customHeight="false" outlineLevel="0" collapsed="false">
      <c r="B21" s="10" t="s">
        <v>43</v>
      </c>
      <c r="C21" s="11" t="s">
        <v>44</v>
      </c>
      <c r="D21" s="11" t="s">
        <v>45</v>
      </c>
      <c r="E21" s="7" t="s">
        <v>46</v>
      </c>
      <c r="F21" s="7"/>
    </row>
    <row r="22" customFormat="false" ht="15" hidden="false" customHeight="false" outlineLevel="0" collapsed="false">
      <c r="B22" s="10" t="s">
        <v>47</v>
      </c>
      <c r="C22" s="11" t="s">
        <v>48</v>
      </c>
      <c r="D22" s="11" t="s">
        <v>29</v>
      </c>
      <c r="E22" s="7"/>
      <c r="F22" s="7"/>
    </row>
    <row r="23" customFormat="false" ht="15" hidden="false" customHeight="false" outlineLevel="0" collapsed="false">
      <c r="B23" s="10" t="s">
        <v>49</v>
      </c>
      <c r="C23" s="11" t="s">
        <v>50</v>
      </c>
      <c r="D23" s="11" t="s">
        <v>38</v>
      </c>
      <c r="E23" s="7"/>
      <c r="F23" s="7"/>
    </row>
    <row r="24" customFormat="false" ht="15" hidden="false" customHeight="false" outlineLevel="0" collapsed="false">
      <c r="B24" s="10" t="s">
        <v>51</v>
      </c>
      <c r="C24" s="11" t="s">
        <v>52</v>
      </c>
      <c r="D24" s="11" t="s">
        <v>9</v>
      </c>
      <c r="E24" s="7"/>
      <c r="F24" s="7"/>
    </row>
    <row r="25" customFormat="false" ht="15" hidden="false" customHeight="false" outlineLevel="0" collapsed="false">
      <c r="B25" s="10" t="s">
        <v>53</v>
      </c>
      <c r="C25" s="11" t="s">
        <v>54</v>
      </c>
      <c r="D25" s="11" t="s">
        <v>9</v>
      </c>
      <c r="E25" s="7"/>
      <c r="F25" s="7"/>
    </row>
    <row r="26" customFormat="false" ht="15" hidden="false" customHeight="false" outlineLevel="0" collapsed="false">
      <c r="B26" s="10" t="s">
        <v>55</v>
      </c>
      <c r="C26" s="11" t="s">
        <v>56</v>
      </c>
      <c r="D26" s="11" t="s">
        <v>29</v>
      </c>
      <c r="E26" s="7"/>
      <c r="F26" s="7"/>
    </row>
    <row r="27" customFormat="false" ht="15" hidden="false" customHeight="false" outlineLevel="0" collapsed="false">
      <c r="B27" s="10" t="s">
        <v>57</v>
      </c>
      <c r="C27" s="11" t="s">
        <v>58</v>
      </c>
      <c r="D27" s="11" t="s">
        <v>29</v>
      </c>
      <c r="E27" s="7"/>
      <c r="F27" s="7"/>
    </row>
    <row r="28" customFormat="false" ht="15" hidden="false" customHeight="false" outlineLevel="0" collapsed="false">
      <c r="B28" s="10" t="s">
        <v>59</v>
      </c>
      <c r="C28" s="11" t="s">
        <v>60</v>
      </c>
      <c r="D28" s="11" t="s">
        <v>61</v>
      </c>
      <c r="E28" s="7"/>
      <c r="F28" s="7"/>
    </row>
    <row r="29" customFormat="false" ht="15" hidden="false" customHeight="false" outlineLevel="0" collapsed="false">
      <c r="B29" s="5" t="s">
        <v>62</v>
      </c>
      <c r="C29" s="6" t="s">
        <v>63</v>
      </c>
      <c r="D29" s="6" t="s">
        <v>61</v>
      </c>
      <c r="E29" s="7" t="s">
        <v>64</v>
      </c>
      <c r="F29" s="7"/>
    </row>
    <row r="30" customFormat="false" ht="15" hidden="false" customHeight="false" outlineLevel="0" collapsed="false">
      <c r="B30" s="5" t="s">
        <v>65</v>
      </c>
      <c r="C30" s="6" t="s">
        <v>66</v>
      </c>
      <c r="D30" s="6" t="s">
        <v>5</v>
      </c>
      <c r="E30" s="7"/>
      <c r="F30" s="7"/>
    </row>
    <row r="31" customFormat="false" ht="15" hidden="false" customHeight="false" outlineLevel="0" collapsed="false">
      <c r="B31" s="5" t="s">
        <v>67</v>
      </c>
      <c r="C31" s="6" t="s">
        <v>68</v>
      </c>
      <c r="D31" s="6" t="s">
        <v>29</v>
      </c>
      <c r="E31" s="7"/>
      <c r="F31" s="7"/>
    </row>
    <row r="32" customFormat="false" ht="15" hidden="false" customHeight="false" outlineLevel="0" collapsed="false">
      <c r="B32" s="5" t="s">
        <v>69</v>
      </c>
      <c r="C32" s="6" t="s">
        <v>70</v>
      </c>
      <c r="D32" s="6" t="s">
        <v>29</v>
      </c>
      <c r="E32" s="7"/>
      <c r="F32" s="7"/>
    </row>
    <row r="33" customFormat="false" ht="15" hidden="false" customHeight="false" outlineLevel="0" collapsed="false">
      <c r="B33" s="5" t="s">
        <v>71</v>
      </c>
      <c r="C33" s="6" t="s">
        <v>72</v>
      </c>
      <c r="D33" s="6" t="s">
        <v>38</v>
      </c>
      <c r="E33" s="7"/>
      <c r="F33" s="7"/>
    </row>
    <row r="34" customFormat="false" ht="15" hidden="false" customHeight="false" outlineLevel="0" collapsed="false">
      <c r="B34" s="5" t="s">
        <v>73</v>
      </c>
      <c r="C34" s="6" t="s">
        <v>74</v>
      </c>
      <c r="D34" s="6" t="s">
        <v>29</v>
      </c>
      <c r="E34" s="7"/>
      <c r="F34" s="7"/>
    </row>
    <row r="35" customFormat="false" ht="15" hidden="false" customHeight="false" outlineLevel="0" collapsed="false">
      <c r="B35" s="5" t="s">
        <v>75</v>
      </c>
      <c r="C35" s="6" t="s">
        <v>76</v>
      </c>
      <c r="D35" s="6" t="s">
        <v>29</v>
      </c>
      <c r="E35" s="7"/>
      <c r="F35" s="7"/>
    </row>
    <row r="36" customFormat="false" ht="15" hidden="false" customHeight="false" outlineLevel="0" collapsed="false">
      <c r="B36" s="5" t="s">
        <v>77</v>
      </c>
      <c r="C36" s="6" t="s">
        <v>78</v>
      </c>
      <c r="D36" s="6" t="s">
        <v>9</v>
      </c>
      <c r="E36" s="7"/>
      <c r="F36" s="7"/>
    </row>
    <row r="37" customFormat="false" ht="15" hidden="false" customHeight="false" outlineLevel="0" collapsed="false">
      <c r="B37" s="5" t="s">
        <v>79</v>
      </c>
      <c r="C37" s="6" t="s">
        <v>80</v>
      </c>
      <c r="D37" s="6" t="s">
        <v>9</v>
      </c>
      <c r="E37" s="7"/>
      <c r="F37" s="7"/>
    </row>
    <row r="38" customFormat="false" ht="15" hidden="false" customHeight="false" outlineLevel="0" collapsed="false">
      <c r="B38" s="5" t="s">
        <v>81</v>
      </c>
      <c r="C38" s="6" t="s">
        <v>82</v>
      </c>
      <c r="D38" s="6" t="s">
        <v>9</v>
      </c>
      <c r="E38" s="7"/>
      <c r="F38" s="7"/>
    </row>
    <row r="40" customFormat="false" ht="15" hidden="false" customHeight="false" outlineLevel="0" collapsed="false">
      <c r="B40" s="12"/>
      <c r="F40" s="12" t="s">
        <v>83</v>
      </c>
    </row>
  </sheetData>
  <mergeCells count="4">
    <mergeCell ref="E5:F12"/>
    <mergeCell ref="E13:F20"/>
    <mergeCell ref="E21:F28"/>
    <mergeCell ref="E29:F38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40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B37" activeCellId="0" sqref="B37"/>
    </sheetView>
  </sheetViews>
  <sheetFormatPr defaultColWidth="9.15625" defaultRowHeight="12.75" zeroHeight="false" outlineLevelRow="0" outlineLevelCol="0"/>
  <cols>
    <col collapsed="false" customWidth="true" hidden="false" outlineLevel="0" max="1" min="1" style="13" width="3.57"/>
    <col collapsed="false" customWidth="true" hidden="false" outlineLevel="0" max="2" min="2" style="13" width="18.71"/>
    <col collapsed="false" customWidth="true" hidden="false" outlineLevel="0" max="3" min="3" style="13" width="22.01"/>
    <col collapsed="false" customWidth="false" hidden="false" outlineLevel="0" max="1024" min="4" style="13" width="9.14"/>
  </cols>
  <sheetData>
    <row r="2" customFormat="false" ht="12.75" hidden="false" customHeight="false" outlineLevel="0" collapsed="false">
      <c r="A2" s="13" t="s">
        <v>3</v>
      </c>
      <c r="B2" s="14" t="s">
        <v>52</v>
      </c>
      <c r="C2" s="14" t="s">
        <v>9</v>
      </c>
    </row>
    <row r="3" customFormat="false" ht="12.75" hidden="false" customHeight="false" outlineLevel="0" collapsed="false">
      <c r="A3" s="13" t="s">
        <v>7</v>
      </c>
      <c r="B3" s="14" t="s">
        <v>54</v>
      </c>
      <c r="C3" s="14" t="s">
        <v>9</v>
      </c>
    </row>
    <row r="4" customFormat="false" ht="12.75" hidden="false" customHeight="false" outlineLevel="0" collapsed="false">
      <c r="A4" s="13" t="s">
        <v>10</v>
      </c>
      <c r="B4" s="14" t="s">
        <v>42</v>
      </c>
      <c r="C4" s="14" t="s">
        <v>9</v>
      </c>
    </row>
    <row r="5" customFormat="false" ht="12.75" hidden="false" customHeight="false" outlineLevel="0" collapsed="false">
      <c r="A5" s="13" t="s">
        <v>12</v>
      </c>
      <c r="B5" s="14" t="s">
        <v>11</v>
      </c>
      <c r="C5" s="14" t="s">
        <v>9</v>
      </c>
    </row>
    <row r="6" customFormat="false" ht="12.75" hidden="false" customHeight="false" outlineLevel="0" collapsed="false">
      <c r="A6" s="13" t="s">
        <v>14</v>
      </c>
      <c r="B6" s="14" t="s">
        <v>80</v>
      </c>
      <c r="C6" s="14" t="s">
        <v>9</v>
      </c>
    </row>
    <row r="7" customFormat="false" ht="12.75" hidden="false" customHeight="false" outlineLevel="0" collapsed="false">
      <c r="A7" s="13" t="s">
        <v>17</v>
      </c>
      <c r="B7" s="14" t="s">
        <v>84</v>
      </c>
      <c r="C7" s="14" t="s">
        <v>16</v>
      </c>
    </row>
    <row r="8" customFormat="false" ht="12.75" hidden="false" customHeight="false" outlineLevel="0" collapsed="false">
      <c r="A8" s="13" t="s">
        <v>19</v>
      </c>
      <c r="B8" s="14" t="s">
        <v>33</v>
      </c>
      <c r="C8" s="14" t="s">
        <v>5</v>
      </c>
    </row>
    <row r="9" customFormat="false" ht="12.75" hidden="false" customHeight="false" outlineLevel="0" collapsed="false">
      <c r="A9" s="13" t="s">
        <v>22</v>
      </c>
      <c r="B9" s="14" t="s">
        <v>13</v>
      </c>
      <c r="C9" s="14" t="s">
        <v>5</v>
      </c>
    </row>
    <row r="10" customFormat="false" ht="12.75" hidden="false" customHeight="false" outlineLevel="0" collapsed="false">
      <c r="A10" s="13" t="s">
        <v>24</v>
      </c>
      <c r="B10" s="14" t="s">
        <v>40</v>
      </c>
      <c r="C10" s="14" t="s">
        <v>5</v>
      </c>
    </row>
    <row r="11" customFormat="false" ht="12.75" hidden="false" customHeight="false" outlineLevel="0" collapsed="false">
      <c r="A11" s="13" t="s">
        <v>27</v>
      </c>
      <c r="B11" s="14" t="s">
        <v>18</v>
      </c>
      <c r="C11" s="14" t="s">
        <v>16</v>
      </c>
    </row>
    <row r="12" customFormat="false" ht="12.75" hidden="false" customHeight="false" outlineLevel="0" collapsed="false">
      <c r="A12" s="13" t="s">
        <v>30</v>
      </c>
      <c r="B12" s="14" t="s">
        <v>37</v>
      </c>
      <c r="C12" s="14" t="s">
        <v>38</v>
      </c>
    </row>
    <row r="13" customFormat="false" ht="12.75" hidden="false" customHeight="false" outlineLevel="0" collapsed="false">
      <c r="A13" s="13" t="s">
        <v>32</v>
      </c>
      <c r="B13" s="14" t="s">
        <v>72</v>
      </c>
      <c r="C13" s="14" t="s">
        <v>38</v>
      </c>
    </row>
    <row r="14" customFormat="false" ht="12.75" hidden="false" customHeight="false" outlineLevel="0" collapsed="false">
      <c r="A14" s="13" t="s">
        <v>34</v>
      </c>
      <c r="B14" s="14" t="s">
        <v>50</v>
      </c>
      <c r="C14" s="14" t="s">
        <v>38</v>
      </c>
    </row>
    <row r="15" customFormat="false" ht="12.75" hidden="false" customHeight="false" outlineLevel="0" collapsed="false">
      <c r="A15" s="13" t="s">
        <v>36</v>
      </c>
      <c r="B15" s="14" t="s">
        <v>60</v>
      </c>
      <c r="C15" s="14" t="s">
        <v>61</v>
      </c>
    </row>
    <row r="16" customFormat="false" ht="12.75" hidden="false" customHeight="false" outlineLevel="0" collapsed="false">
      <c r="A16" s="13" t="s">
        <v>39</v>
      </c>
      <c r="B16" s="14" t="s">
        <v>63</v>
      </c>
      <c r="C16" s="14" t="s">
        <v>61</v>
      </c>
    </row>
    <row r="17" customFormat="false" ht="12.75" hidden="false" customHeight="false" outlineLevel="0" collapsed="false">
      <c r="A17" s="13" t="s">
        <v>41</v>
      </c>
      <c r="B17" s="14" t="s">
        <v>78</v>
      </c>
      <c r="C17" s="14" t="s">
        <v>9</v>
      </c>
    </row>
    <row r="18" customFormat="false" ht="12.75" hidden="false" customHeight="false" outlineLevel="0" collapsed="false">
      <c r="A18" s="13" t="s">
        <v>43</v>
      </c>
      <c r="B18" s="14" t="s">
        <v>82</v>
      </c>
      <c r="C18" s="14" t="s">
        <v>9</v>
      </c>
    </row>
    <row r="19" customFormat="false" ht="12.75" hidden="false" customHeight="false" outlineLevel="0" collapsed="false">
      <c r="A19" s="13" t="s">
        <v>47</v>
      </c>
      <c r="B19" s="14" t="s">
        <v>31</v>
      </c>
      <c r="C19" s="14" t="s">
        <v>5</v>
      </c>
    </row>
    <row r="20" customFormat="false" ht="12.75" hidden="false" customHeight="false" outlineLevel="0" collapsed="false">
      <c r="A20" s="13" t="s">
        <v>49</v>
      </c>
      <c r="B20" s="14" t="s">
        <v>28</v>
      </c>
      <c r="C20" s="14" t="s">
        <v>29</v>
      </c>
    </row>
    <row r="21" customFormat="false" ht="12.75" hidden="false" customHeight="false" outlineLevel="0" collapsed="false">
      <c r="A21" s="13" t="s">
        <v>51</v>
      </c>
      <c r="B21" s="14" t="s">
        <v>35</v>
      </c>
      <c r="C21" s="14" t="s">
        <v>29</v>
      </c>
    </row>
    <row r="22" customFormat="false" ht="12.75" hidden="false" customHeight="false" outlineLevel="0" collapsed="false">
      <c r="A22" s="13" t="s">
        <v>53</v>
      </c>
      <c r="B22" s="14" t="s">
        <v>48</v>
      </c>
      <c r="C22" s="14" t="s">
        <v>29</v>
      </c>
    </row>
    <row r="23" customFormat="false" ht="12.75" hidden="false" customHeight="false" outlineLevel="0" collapsed="false">
      <c r="A23" s="13" t="s">
        <v>55</v>
      </c>
      <c r="B23" s="14" t="s">
        <v>85</v>
      </c>
      <c r="C23" s="14" t="s">
        <v>29</v>
      </c>
    </row>
    <row r="24" customFormat="false" ht="12.75" hidden="false" customHeight="false" outlineLevel="0" collapsed="false">
      <c r="A24" s="13" t="s">
        <v>57</v>
      </c>
      <c r="B24" s="14" t="s">
        <v>58</v>
      </c>
      <c r="C24" s="14" t="s">
        <v>29</v>
      </c>
    </row>
    <row r="25" customFormat="false" ht="12.75" hidden="false" customHeight="false" outlineLevel="0" collapsed="false">
      <c r="A25" s="13" t="s">
        <v>59</v>
      </c>
      <c r="B25" s="14" t="s">
        <v>76</v>
      </c>
      <c r="C25" s="14" t="s">
        <v>29</v>
      </c>
    </row>
    <row r="26" customFormat="false" ht="12.75" hidden="false" customHeight="false" outlineLevel="0" collapsed="false">
      <c r="A26" s="13" t="s">
        <v>62</v>
      </c>
      <c r="B26" s="14" t="s">
        <v>74</v>
      </c>
      <c r="C26" s="14" t="s">
        <v>29</v>
      </c>
    </row>
    <row r="27" customFormat="false" ht="12.75" hidden="false" customHeight="false" outlineLevel="0" collapsed="false">
      <c r="A27" s="13" t="s">
        <v>65</v>
      </c>
      <c r="B27" s="14" t="s">
        <v>68</v>
      </c>
      <c r="C27" s="14" t="s">
        <v>29</v>
      </c>
    </row>
    <row r="28" customFormat="false" ht="12.75" hidden="false" customHeight="false" outlineLevel="0" collapsed="false">
      <c r="A28" s="13" t="s">
        <v>67</v>
      </c>
      <c r="B28" s="14" t="s">
        <v>25</v>
      </c>
      <c r="C28" s="14" t="s">
        <v>21</v>
      </c>
    </row>
    <row r="29" customFormat="false" ht="12.75" hidden="false" customHeight="false" outlineLevel="0" collapsed="false">
      <c r="A29" s="13" t="s">
        <v>69</v>
      </c>
      <c r="B29" s="14" t="s">
        <v>86</v>
      </c>
      <c r="C29" s="14" t="s">
        <v>21</v>
      </c>
    </row>
    <row r="30" customFormat="false" ht="12.75" hidden="false" customHeight="false" outlineLevel="0" collapsed="false">
      <c r="A30" s="13" t="s">
        <v>71</v>
      </c>
      <c r="B30" s="14" t="s">
        <v>20</v>
      </c>
      <c r="C30" s="14" t="s">
        <v>21</v>
      </c>
    </row>
    <row r="31" customFormat="false" ht="12.75" hidden="false" customHeight="false" outlineLevel="0" collapsed="false">
      <c r="A31" s="13" t="s">
        <v>73</v>
      </c>
      <c r="B31" s="14" t="s">
        <v>44</v>
      </c>
      <c r="C31" s="14" t="s">
        <v>45</v>
      </c>
    </row>
    <row r="32" customFormat="false" ht="12.75" hidden="false" customHeight="false" outlineLevel="0" collapsed="false">
      <c r="A32" s="13" t="s">
        <v>75</v>
      </c>
      <c r="B32" s="14" t="s">
        <v>4</v>
      </c>
      <c r="C32" s="14" t="s">
        <v>5</v>
      </c>
    </row>
    <row r="33" customFormat="false" ht="12.75" hidden="false" customHeight="false" outlineLevel="0" collapsed="false">
      <c r="A33" s="13" t="s">
        <v>77</v>
      </c>
      <c r="B33" s="14" t="s">
        <v>66</v>
      </c>
      <c r="C33" s="14" t="s">
        <v>5</v>
      </c>
    </row>
    <row r="34" customFormat="false" ht="12.75" hidden="false" customHeight="false" outlineLevel="0" collapsed="false">
      <c r="A34" s="13" t="s">
        <v>79</v>
      </c>
      <c r="B34" s="14" t="s">
        <v>8</v>
      </c>
      <c r="C34" s="14" t="s">
        <v>9</v>
      </c>
    </row>
    <row r="35" customFormat="false" ht="12.75" hidden="false" customHeight="false" outlineLevel="0" collapsed="false">
      <c r="A35" s="13" t="s">
        <v>81</v>
      </c>
      <c r="B35" s="14" t="s">
        <v>70</v>
      </c>
      <c r="C35" s="14" t="s">
        <v>29</v>
      </c>
    </row>
    <row r="36" customFormat="false" ht="12.75" hidden="false" customHeight="false" outlineLevel="0" collapsed="false">
      <c r="B36" s="14"/>
      <c r="C36" s="14"/>
    </row>
    <row r="37" customFormat="false" ht="15" hidden="false" customHeight="false" outlineLevel="0" collapsed="false">
      <c r="B37" s="12"/>
      <c r="C37" s="14"/>
    </row>
    <row r="38" customFormat="false" ht="12.75" hidden="false" customHeight="false" outlineLevel="0" collapsed="false">
      <c r="B38" s="14"/>
      <c r="C38" s="14"/>
    </row>
    <row r="39" customFormat="false" ht="12.75" hidden="false" customHeight="false" outlineLevel="0" collapsed="false">
      <c r="B39" s="14"/>
      <c r="C39" s="14"/>
    </row>
    <row r="40" customFormat="false" ht="12.75" hidden="false" customHeight="false" outlineLevel="0" collapsed="false">
      <c r="B40" s="14"/>
      <c r="C40" s="14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D966"/>
    <pageSetUpPr fitToPage="false"/>
  </sheetPr>
  <dimension ref="A1:BA68"/>
  <sheetViews>
    <sheetView showFormulas="false" showGridLines="true" showRowColHeaders="true" showZeros="true" rightToLeft="false" tabSelected="false" showOutlineSymbols="true" defaultGridColor="true" view="normal" topLeftCell="A10" colorId="64" zoomScale="70" zoomScaleNormal="70" zoomScalePageLayoutView="100" workbookViewId="0">
      <selection pane="topLeft" activeCell="AB67" activeCellId="0" sqref="AB67"/>
    </sheetView>
  </sheetViews>
  <sheetFormatPr defaultColWidth="9.15625" defaultRowHeight="12.75" zeroHeight="false" outlineLevelRow="0" outlineLevelCol="0"/>
  <cols>
    <col collapsed="false" customWidth="true" hidden="false" outlineLevel="0" max="1" min="1" style="13" width="3.86"/>
    <col collapsed="false" customWidth="true" hidden="false" outlineLevel="0" max="2" min="2" style="13" width="4.71"/>
    <col collapsed="false" customWidth="true" hidden="false" outlineLevel="0" max="3" min="3" style="13" width="19.85"/>
    <col collapsed="false" customWidth="true" hidden="false" outlineLevel="0" max="18" min="4" style="13" width="2.29"/>
    <col collapsed="false" customWidth="false" hidden="false" outlineLevel="0" max="20" min="19" style="13" width="9.14"/>
    <col collapsed="false" customWidth="true" hidden="false" outlineLevel="0" max="21" min="21" style="13" width="3.42"/>
    <col collapsed="false" customWidth="true" hidden="false" outlineLevel="0" max="22" min="22" style="13" width="5.14"/>
    <col collapsed="false" customWidth="true" hidden="false" outlineLevel="0" max="23" min="23" style="13" width="6.57"/>
    <col collapsed="false" customWidth="true" hidden="false" outlineLevel="0" max="24" min="24" style="13" width="19.29"/>
    <col collapsed="false" customWidth="true" hidden="false" outlineLevel="0" max="25" min="25" style="13" width="5.14"/>
    <col collapsed="false" customWidth="true" hidden="false" outlineLevel="0" max="26" min="26" style="13" width="19.85"/>
    <col collapsed="false" customWidth="false" hidden="false" outlineLevel="0" max="34" min="27" style="13" width="9.14"/>
    <col collapsed="false" customWidth="true" hidden="false" outlineLevel="0" max="35" min="35" style="13" width="2.99"/>
    <col collapsed="false" customWidth="true" hidden="false" outlineLevel="0" max="36" min="36" style="13" width="17.71"/>
    <col collapsed="false" customWidth="true" hidden="false" outlineLevel="0" max="37" min="37" style="13" width="1.58"/>
    <col collapsed="false" customWidth="true" hidden="false" outlineLevel="0" max="38" min="38" style="13" width="17.29"/>
    <col collapsed="false" customWidth="false" hidden="false" outlineLevel="0" max="39" min="39" style="15" width="9.14"/>
    <col collapsed="false" customWidth="true" hidden="false" outlineLevel="0" max="40" min="40" style="13" width="1.85"/>
    <col collapsed="false" customWidth="true" hidden="false" outlineLevel="0" max="41" min="41" style="15" width="3.57"/>
    <col collapsed="false" customWidth="true" hidden="false" outlineLevel="0" max="42" min="42" style="13" width="17"/>
    <col collapsed="false" customWidth="true" hidden="false" outlineLevel="0" max="43" min="43" style="13" width="19.71"/>
    <col collapsed="false" customWidth="false" hidden="false" outlineLevel="0" max="1024" min="44" style="13" width="9.14"/>
  </cols>
  <sheetData>
    <row r="1" s="16" customFormat="true" ht="43.5" hidden="false" customHeight="true" outlineLevel="0" collapsed="false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5"/>
      <c r="AN1" s="13"/>
      <c r="AO1" s="15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</row>
    <row r="2" customFormat="false" ht="13.5" hidden="false" customHeight="false" outlineLevel="0" collapsed="false">
      <c r="A2" s="17" t="s">
        <v>87</v>
      </c>
      <c r="B2" s="18" t="s">
        <v>88</v>
      </c>
      <c r="C2" s="18"/>
      <c r="D2" s="19" t="n">
        <v>1</v>
      </c>
      <c r="E2" s="19"/>
      <c r="F2" s="19"/>
      <c r="G2" s="20" t="n">
        <v>2</v>
      </c>
      <c r="H2" s="20"/>
      <c r="I2" s="20"/>
      <c r="J2" s="20" t="n">
        <v>3</v>
      </c>
      <c r="K2" s="20"/>
      <c r="L2" s="20"/>
      <c r="M2" s="21" t="n">
        <v>4</v>
      </c>
      <c r="N2" s="21"/>
      <c r="O2" s="21"/>
      <c r="P2" s="22" t="s">
        <v>89</v>
      </c>
      <c r="Q2" s="22"/>
      <c r="R2" s="22"/>
      <c r="S2" s="23" t="s">
        <v>90</v>
      </c>
      <c r="T2" s="23" t="s">
        <v>91</v>
      </c>
      <c r="W2" s="24" t="s">
        <v>88</v>
      </c>
    </row>
    <row r="3" customFormat="false" ht="12.75" hidden="false" customHeight="false" outlineLevel="0" collapsed="false">
      <c r="A3" s="25" t="n">
        <v>2</v>
      </c>
      <c r="B3" s="26" t="n">
        <v>1</v>
      </c>
      <c r="C3" s="27" t="s">
        <v>92</v>
      </c>
      <c r="D3" s="28"/>
      <c r="E3" s="28"/>
      <c r="F3" s="28"/>
      <c r="G3" s="29" t="n">
        <v>3</v>
      </c>
      <c r="H3" s="30" t="s">
        <v>93</v>
      </c>
      <c r="I3" s="31" t="n">
        <v>0</v>
      </c>
      <c r="J3" s="29" t="n">
        <v>3</v>
      </c>
      <c r="K3" s="30" t="s">
        <v>93</v>
      </c>
      <c r="L3" s="31" t="n">
        <v>2</v>
      </c>
      <c r="M3" s="30" t="n">
        <v>3</v>
      </c>
      <c r="N3" s="30" t="s">
        <v>93</v>
      </c>
      <c r="O3" s="32" t="n">
        <v>0</v>
      </c>
      <c r="P3" s="33" t="n">
        <f aca="false">G3+J3+M3</f>
        <v>9</v>
      </c>
      <c r="Q3" s="30" t="s">
        <v>93</v>
      </c>
      <c r="R3" s="30" t="n">
        <f aca="false">I3+L3+O3</f>
        <v>2</v>
      </c>
      <c r="S3" s="34" t="n">
        <f aca="false">IF(G3&gt;I3,1,0) + IF(J3&gt;L3,1,0) + IF(M3&gt;O3,1,0)</f>
        <v>3</v>
      </c>
      <c r="T3" s="35" t="n">
        <v>1</v>
      </c>
      <c r="W3" s="36" t="n">
        <v>1</v>
      </c>
      <c r="X3" s="37" t="s">
        <v>94</v>
      </c>
      <c r="Y3" s="38" t="s">
        <v>95</v>
      </c>
      <c r="Z3" s="39" t="s">
        <v>96</v>
      </c>
      <c r="AA3" s="40" t="n">
        <v>1</v>
      </c>
      <c r="AB3" s="41" t="n">
        <v>1</v>
      </c>
      <c r="AC3" s="41" t="n">
        <v>1</v>
      </c>
      <c r="AD3" s="41"/>
      <c r="AE3" s="42"/>
      <c r="AF3" s="43" t="n">
        <f aca="false">IF(AA3&lt;0,0,IF(ISBLANK(AA3),0,1)) + IF(AB3&lt;0,0,IF(ISBLANK(AB3),0,1)) + IF(AC3&lt;0,0,IF(ISBLANK(AC3),0,1))+ IF(AD3&lt;0,0,IF(ISBLANK(AD3),0,1))+ IF(AE3&lt;0,0,IF(ISBLANK(AE3),0,1))</f>
        <v>3</v>
      </c>
      <c r="AG3" s="44" t="s">
        <v>93</v>
      </c>
      <c r="AH3" s="45" t="n">
        <f aca="false">IF(AA3&gt;=0,0,IF(ISBLANK(AA3),0,1)) + IF(AB3&gt;=0,0,IF(ISBLANK(AB3),0,1)) + IF(AC3&gt;=0,0,IF(ISBLANK(AC3),0,1))+ IF(AD3&gt;=0,0,IF(ISBLANK(AD3),0,1))+ IF(AE3&gt;=0,0,IF(ISBLANK(AE3),0,1))</f>
        <v>0</v>
      </c>
      <c r="AJ3" s="13" t="str">
        <f aca="false">C4</f>
        <v>Šmíd Tomáš</v>
      </c>
      <c r="AK3" s="13" t="s">
        <v>95</v>
      </c>
      <c r="AL3" s="13" t="str">
        <f aca="false">C19</f>
        <v>Šíbl  Jan</v>
      </c>
      <c r="AM3" s="46" t="s">
        <v>97</v>
      </c>
      <c r="AO3" s="15" t="s">
        <v>3</v>
      </c>
      <c r="AP3" s="13" t="s">
        <v>4</v>
      </c>
      <c r="AQ3" s="13" t="s">
        <v>5</v>
      </c>
    </row>
    <row r="4" customFormat="false" ht="12.75" hidden="false" customHeight="false" outlineLevel="0" collapsed="false">
      <c r="A4" s="25"/>
      <c r="B4" s="26"/>
      <c r="C4" s="47" t="s">
        <v>4</v>
      </c>
      <c r="D4" s="28"/>
      <c r="E4" s="28"/>
      <c r="F4" s="28"/>
      <c r="G4" s="29"/>
      <c r="H4" s="30"/>
      <c r="I4" s="31"/>
      <c r="J4" s="29"/>
      <c r="K4" s="30"/>
      <c r="L4" s="31"/>
      <c r="M4" s="30"/>
      <c r="N4" s="30"/>
      <c r="O4" s="30"/>
      <c r="P4" s="33"/>
      <c r="Q4" s="30"/>
      <c r="R4" s="30"/>
      <c r="S4" s="34"/>
      <c r="T4" s="35"/>
      <c r="W4" s="48" t="n">
        <v>2</v>
      </c>
      <c r="X4" s="49" t="s">
        <v>98</v>
      </c>
      <c r="Y4" s="50" t="s">
        <v>95</v>
      </c>
      <c r="Z4" s="51" t="s">
        <v>99</v>
      </c>
      <c r="AA4" s="52" t="n">
        <v>-8</v>
      </c>
      <c r="AB4" s="53" t="n">
        <v>-3</v>
      </c>
      <c r="AC4" s="53" t="n">
        <v>-9</v>
      </c>
      <c r="AD4" s="53"/>
      <c r="AE4" s="54"/>
      <c r="AF4" s="55" t="n">
        <f aca="false">IF(AA4&lt;0,0,IF(ISBLANK(AA4),0,1)) + IF(AB4&lt;0,0,IF(ISBLANK(AB4),0,1)) + IF(AC4&lt;0,0,IF(ISBLANK(AC4),0,1))+ IF(AD4&lt;0,0,IF(ISBLANK(AD4),0,1))+ IF(AE4&lt;0,0,IF(ISBLANK(AE4),0,1))</f>
        <v>0</v>
      </c>
      <c r="AG4" s="56" t="s">
        <v>93</v>
      </c>
      <c r="AH4" s="57" t="n">
        <f aca="false">IF(AA4&gt;=0,0,IF(ISBLANK(AA4),0,1)) + IF(AB4&gt;=0,0,IF(ISBLANK(AB4),0,1)) + IF(AC4&gt;=0,0,IF(ISBLANK(AC4),0,1))+ IF(AD4&gt;=0,0,IF(ISBLANK(AD4),0,1))+ IF(AE4&gt;=0,0,IF(ISBLANK(AE4),0,1))</f>
        <v>3</v>
      </c>
      <c r="AJ4" s="13" t="str">
        <f aca="false">C8</f>
        <v>Haltmarová  Martina</v>
      </c>
      <c r="AK4" s="13" t="s">
        <v>95</v>
      </c>
      <c r="AL4" s="13" t="str">
        <f aca="false">C15</f>
        <v>Fabiánková  Tereza</v>
      </c>
      <c r="AM4" s="46" t="s">
        <v>97</v>
      </c>
      <c r="AO4" s="15" t="s">
        <v>7</v>
      </c>
      <c r="AP4" s="13" t="s">
        <v>8</v>
      </c>
      <c r="AQ4" s="13" t="s">
        <v>9</v>
      </c>
    </row>
    <row r="5" customFormat="false" ht="12.75" hidden="false" customHeight="false" outlineLevel="0" collapsed="false">
      <c r="A5" s="58" t="n">
        <v>10</v>
      </c>
      <c r="B5" s="59" t="n">
        <v>2</v>
      </c>
      <c r="C5" s="60" t="s">
        <v>16</v>
      </c>
      <c r="D5" s="61" t="n">
        <v>0</v>
      </c>
      <c r="E5" s="32" t="s">
        <v>93</v>
      </c>
      <c r="F5" s="62" t="n">
        <v>3</v>
      </c>
      <c r="G5" s="63"/>
      <c r="H5" s="63"/>
      <c r="I5" s="63"/>
      <c r="J5" s="64" t="n">
        <v>0</v>
      </c>
      <c r="K5" s="32" t="s">
        <v>93</v>
      </c>
      <c r="L5" s="62" t="n">
        <v>3</v>
      </c>
      <c r="M5" s="64" t="n">
        <v>3</v>
      </c>
      <c r="N5" s="32" t="s">
        <v>93</v>
      </c>
      <c r="O5" s="32" t="n">
        <v>1</v>
      </c>
      <c r="P5" s="65" t="n">
        <f aca="false">D5+J5+M5</f>
        <v>3</v>
      </c>
      <c r="Q5" s="32" t="s">
        <v>93</v>
      </c>
      <c r="R5" s="32" t="n">
        <f aca="false">F5+L5+O5</f>
        <v>7</v>
      </c>
      <c r="S5" s="66" t="n">
        <f aca="false">IF(D5&gt;F5,1,0) + IF(J5&gt;L5,1,0) + IF(M5&gt;O5,1,0)</f>
        <v>1</v>
      </c>
      <c r="T5" s="67" t="n">
        <v>3</v>
      </c>
      <c r="W5" s="48" t="n">
        <v>3</v>
      </c>
      <c r="X5" s="49" t="s">
        <v>96</v>
      </c>
      <c r="Y5" s="68" t="s">
        <v>95</v>
      </c>
      <c r="Z5" s="51" t="s">
        <v>99</v>
      </c>
      <c r="AA5" s="52" t="n">
        <v>-1</v>
      </c>
      <c r="AB5" s="53" t="n">
        <v>-4</v>
      </c>
      <c r="AC5" s="53" t="n">
        <v>-1</v>
      </c>
      <c r="AD5" s="53"/>
      <c r="AE5" s="54"/>
      <c r="AF5" s="55" t="n">
        <f aca="false">IF(AA5&lt;0,0,IF(ISBLANK(AA5),0,1)) + IF(AB5&lt;0,0,IF(ISBLANK(AB5),0,1)) + IF(AC5&lt;0,0,IF(ISBLANK(AC5),0,1))+ IF(AD5&lt;0,0,IF(ISBLANK(AD5),0,1))+ IF(AE5&lt;0,0,IF(ISBLANK(AE5),0,1))</f>
        <v>0</v>
      </c>
      <c r="AG5" s="56" t="s">
        <v>93</v>
      </c>
      <c r="AH5" s="57" t="n">
        <f aca="false">IF(AA5&gt;=0,0,IF(ISBLANK(AA5),0,1)) + IF(AB5&gt;=0,0,IF(ISBLANK(AB5),0,1)) + IF(AC5&gt;=0,0,IF(ISBLANK(AC5),0,1))+ IF(AD5&gt;=0,0,IF(ISBLANK(AD5),0,1))+ IF(AE5&gt;=0,0,IF(ISBLANK(AE5),0,1))</f>
        <v>3</v>
      </c>
      <c r="AM5" s="46"/>
      <c r="AO5" s="15" t="s">
        <v>10</v>
      </c>
      <c r="AP5" s="13" t="s">
        <v>11</v>
      </c>
      <c r="AQ5" s="13" t="s">
        <v>9</v>
      </c>
    </row>
    <row r="6" customFormat="false" ht="12.75" hidden="false" customHeight="false" outlineLevel="0" collapsed="false">
      <c r="A6" s="58"/>
      <c r="B6" s="59"/>
      <c r="C6" s="69" t="s">
        <v>100</v>
      </c>
      <c r="D6" s="61"/>
      <c r="E6" s="32"/>
      <c r="F6" s="62"/>
      <c r="G6" s="63"/>
      <c r="H6" s="63"/>
      <c r="I6" s="63"/>
      <c r="J6" s="64"/>
      <c r="K6" s="32"/>
      <c r="L6" s="62"/>
      <c r="M6" s="64"/>
      <c r="N6" s="32"/>
      <c r="O6" s="32"/>
      <c r="P6" s="65"/>
      <c r="Q6" s="32"/>
      <c r="R6" s="32"/>
      <c r="S6" s="66"/>
      <c r="T6" s="67"/>
      <c r="W6" s="48" t="n">
        <v>4</v>
      </c>
      <c r="X6" s="49" t="s">
        <v>94</v>
      </c>
      <c r="Y6" s="50" t="s">
        <v>95</v>
      </c>
      <c r="Z6" s="51" t="s">
        <v>98</v>
      </c>
      <c r="AA6" s="52" t="n">
        <v>5</v>
      </c>
      <c r="AB6" s="53" t="n">
        <v>3</v>
      </c>
      <c r="AC6" s="53" t="n">
        <v>5</v>
      </c>
      <c r="AD6" s="53"/>
      <c r="AE6" s="54"/>
      <c r="AF6" s="55" t="n">
        <f aca="false">IF(AA6&lt;0,0,IF(ISBLANK(AA6),0,1)) + IF(AB6&lt;0,0,IF(ISBLANK(AB6),0,1)) + IF(AC6&lt;0,0,IF(ISBLANK(AC6),0,1))+ IF(AD6&lt;0,0,IF(ISBLANK(AD6),0,1))+ IF(AE6&lt;0,0,IF(ISBLANK(AE6),0,1))</f>
        <v>3</v>
      </c>
      <c r="AG6" s="56" t="s">
        <v>93</v>
      </c>
      <c r="AH6" s="57" t="n">
        <f aca="false">IF(AA6&gt;=0,0,IF(ISBLANK(AA6),0,1)) + IF(AB6&gt;=0,0,IF(ISBLANK(AB6),0,1)) + IF(AC6&gt;=0,0,IF(ISBLANK(AC6),0,1))+ IF(AD6&gt;=0,0,IF(ISBLANK(AD6),0,1))+ IF(AE6&gt;=0,0,IF(ISBLANK(AE6),0,1))</f>
        <v>0</v>
      </c>
      <c r="AJ6" s="13" t="str">
        <f aca="false">AJ3</f>
        <v>Šmíd Tomáš</v>
      </c>
      <c r="AK6" s="13" t="s">
        <v>95</v>
      </c>
      <c r="AL6" s="13" t="s">
        <v>101</v>
      </c>
      <c r="AM6" s="46" t="s">
        <v>97</v>
      </c>
      <c r="AO6" s="15" t="s">
        <v>12</v>
      </c>
      <c r="AP6" s="13" t="s">
        <v>13</v>
      </c>
      <c r="AQ6" s="13" t="s">
        <v>5</v>
      </c>
    </row>
    <row r="7" customFormat="false" ht="12.75" hidden="false" customHeight="false" outlineLevel="0" collapsed="false">
      <c r="A7" s="58" t="n">
        <v>6</v>
      </c>
      <c r="B7" s="59" t="n">
        <v>3</v>
      </c>
      <c r="C7" s="60" t="s">
        <v>102</v>
      </c>
      <c r="D7" s="61" t="n">
        <v>2</v>
      </c>
      <c r="E7" s="32" t="s">
        <v>93</v>
      </c>
      <c r="F7" s="62" t="n">
        <v>3</v>
      </c>
      <c r="G7" s="64" t="n">
        <v>3</v>
      </c>
      <c r="H7" s="32" t="s">
        <v>93</v>
      </c>
      <c r="I7" s="62" t="n">
        <v>0</v>
      </c>
      <c r="J7" s="63"/>
      <c r="K7" s="63"/>
      <c r="L7" s="63"/>
      <c r="M7" s="64" t="n">
        <v>3</v>
      </c>
      <c r="N7" s="32" t="s">
        <v>93</v>
      </c>
      <c r="O7" s="32" t="n">
        <v>0</v>
      </c>
      <c r="P7" s="65" t="n">
        <f aca="false">D7+G7+M7</f>
        <v>8</v>
      </c>
      <c r="Q7" s="32" t="s">
        <v>93</v>
      </c>
      <c r="R7" s="32" t="n">
        <f aca="false">F7+I7+O7</f>
        <v>3</v>
      </c>
      <c r="S7" s="66" t="n">
        <f aca="false">IF(D7&gt;F7,1,0) + IF(G7&gt;I7,1,0) + IF(M7&gt;O7,1,0)</f>
        <v>2</v>
      </c>
      <c r="T7" s="67" t="n">
        <v>2</v>
      </c>
      <c r="W7" s="48" t="n">
        <v>5</v>
      </c>
      <c r="X7" s="49" t="s">
        <v>98</v>
      </c>
      <c r="Y7" s="50" t="s">
        <v>95</v>
      </c>
      <c r="Z7" s="51" t="s">
        <v>96</v>
      </c>
      <c r="AA7" s="52" t="n">
        <v>-8</v>
      </c>
      <c r="AB7" s="53" t="n">
        <v>8</v>
      </c>
      <c r="AC7" s="53" t="n">
        <v>2</v>
      </c>
      <c r="AD7" s="53" t="n">
        <v>9</v>
      </c>
      <c r="AE7" s="54"/>
      <c r="AF7" s="55" t="n">
        <f aca="false">IF(AA7&lt;0,0,IF(ISBLANK(AA7),0,1)) + IF(AB7&lt;0,0,IF(ISBLANK(AB7),0,1)) + IF(AC7&lt;0,0,IF(ISBLANK(AC7),0,1))+ IF(AD7&lt;0,0,IF(ISBLANK(AD7),0,1))+ IF(AE7&lt;0,0,IF(ISBLANK(AE7),0,1))</f>
        <v>3</v>
      </c>
      <c r="AG7" s="56" t="s">
        <v>93</v>
      </c>
      <c r="AH7" s="57" t="n">
        <f aca="false">IF(AA7&gt;=0,0,IF(ISBLANK(AA7),0,1)) + IF(AB7&gt;=0,0,IF(ISBLANK(AB7),0,1)) + IF(AC7&gt;=0,0,IF(ISBLANK(AC7),0,1))+ IF(AD7&gt;=0,0,IF(ISBLANK(AD7),0,1))+ IF(AE7&gt;=0,0,IF(ISBLANK(AE7),0,1))</f>
        <v>1</v>
      </c>
      <c r="AJ7" s="13" t="str">
        <f aca="false">AL3</f>
        <v>Šíbl  Jan</v>
      </c>
      <c r="AK7" s="13" t="s">
        <v>95</v>
      </c>
      <c r="AL7" s="13" t="s">
        <v>8</v>
      </c>
      <c r="AM7" s="46" t="s">
        <v>103</v>
      </c>
    </row>
    <row r="8" customFormat="false" ht="13.5" hidden="false" customHeight="false" outlineLevel="0" collapsed="false">
      <c r="A8" s="58"/>
      <c r="B8" s="59"/>
      <c r="C8" s="69" t="s">
        <v>104</v>
      </c>
      <c r="D8" s="61"/>
      <c r="E8" s="32"/>
      <c r="F8" s="62"/>
      <c r="G8" s="64"/>
      <c r="H8" s="32"/>
      <c r="I8" s="62"/>
      <c r="J8" s="63"/>
      <c r="K8" s="63"/>
      <c r="L8" s="63"/>
      <c r="M8" s="64"/>
      <c r="N8" s="32"/>
      <c r="O8" s="32"/>
      <c r="P8" s="65"/>
      <c r="Q8" s="32"/>
      <c r="R8" s="32"/>
      <c r="S8" s="66"/>
      <c r="T8" s="67"/>
      <c r="W8" s="70" t="n">
        <v>6</v>
      </c>
      <c r="X8" s="71" t="s">
        <v>99</v>
      </c>
      <c r="Y8" s="72" t="s">
        <v>95</v>
      </c>
      <c r="Z8" s="73" t="s">
        <v>94</v>
      </c>
      <c r="AA8" s="74" t="n">
        <v>4</v>
      </c>
      <c r="AB8" s="75" t="n">
        <v>4</v>
      </c>
      <c r="AC8" s="75" t="n">
        <v>-5</v>
      </c>
      <c r="AD8" s="75" t="n">
        <v>-9</v>
      </c>
      <c r="AE8" s="76" t="n">
        <v>-6</v>
      </c>
      <c r="AF8" s="77" t="n">
        <f aca="false">IF(AA8&lt;0,0,IF(ISBLANK(AA8),0,1)) + IF(AB8&lt;0,0,IF(ISBLANK(AB8),0,1)) + IF(AC8&lt;0,0,IF(ISBLANK(AC8),0,1))+ IF(AD8&lt;0,0,IF(ISBLANK(AD8),0,1))+ IF(AE8&lt;0,0,IF(ISBLANK(AE8),0,1))</f>
        <v>2</v>
      </c>
      <c r="AG8" s="78" t="s">
        <v>93</v>
      </c>
      <c r="AH8" s="79" t="n">
        <f aca="false">IF(AA8&gt;=0,0,IF(ISBLANK(AA8),0,1)) + IF(AB8&gt;=0,0,IF(ISBLANK(AB8),0,1)) + IF(AC8&gt;=0,0,IF(ISBLANK(AC8),0,1))+ IF(AD8&gt;=0,0,IF(ISBLANK(AD8),0,1))+ IF(AE8&gt;=0,0,IF(ISBLANK(AE8),0,1))</f>
        <v>3</v>
      </c>
      <c r="AM8" s="46"/>
    </row>
    <row r="9" customFormat="false" ht="12.75" hidden="false" customHeight="false" outlineLevel="0" collapsed="false">
      <c r="A9" s="80" t="n">
        <v>16</v>
      </c>
      <c r="B9" s="81" t="n">
        <v>4</v>
      </c>
      <c r="C9" s="60" t="s">
        <v>105</v>
      </c>
      <c r="D9" s="82" t="n">
        <v>0</v>
      </c>
      <c r="E9" s="83" t="s">
        <v>93</v>
      </c>
      <c r="F9" s="84" t="n">
        <v>3</v>
      </c>
      <c r="G9" s="85" t="n">
        <v>1</v>
      </c>
      <c r="H9" s="83" t="s">
        <v>93</v>
      </c>
      <c r="I9" s="84" t="n">
        <v>3</v>
      </c>
      <c r="J9" s="85" t="n">
        <v>0</v>
      </c>
      <c r="K9" s="83" t="s">
        <v>93</v>
      </c>
      <c r="L9" s="84" t="n">
        <v>3</v>
      </c>
      <c r="M9" s="86"/>
      <c r="N9" s="86"/>
      <c r="O9" s="86"/>
      <c r="P9" s="87" t="n">
        <f aca="false">D9+G9+J9</f>
        <v>1</v>
      </c>
      <c r="Q9" s="83" t="s">
        <v>93</v>
      </c>
      <c r="R9" s="83" t="n">
        <f aca="false">F9+I9+L9</f>
        <v>9</v>
      </c>
      <c r="S9" s="88" t="n">
        <f aca="false">IF(D9&gt;F9,1,0) + IF(G9&gt;I9,1,0) + IF(J9&gt;L9,1,0)</f>
        <v>0</v>
      </c>
      <c r="T9" s="89" t="n">
        <v>4</v>
      </c>
      <c r="AM9" s="46"/>
    </row>
    <row r="10" customFormat="false" ht="13.5" hidden="false" customHeight="false" outlineLevel="0" collapsed="false">
      <c r="A10" s="80"/>
      <c r="B10" s="81"/>
      <c r="C10" s="90" t="s">
        <v>23</v>
      </c>
      <c r="D10" s="82"/>
      <c r="E10" s="83"/>
      <c r="F10" s="84"/>
      <c r="G10" s="85"/>
      <c r="H10" s="83"/>
      <c r="I10" s="84"/>
      <c r="J10" s="85"/>
      <c r="K10" s="83"/>
      <c r="L10" s="84"/>
      <c r="M10" s="86"/>
      <c r="N10" s="86"/>
      <c r="O10" s="86"/>
      <c r="P10" s="87"/>
      <c r="Q10" s="83"/>
      <c r="R10" s="83"/>
      <c r="S10" s="88"/>
      <c r="T10" s="89"/>
      <c r="AM10" s="46"/>
    </row>
    <row r="11" customFormat="false" ht="12.75" hidden="false" customHeight="false" outlineLevel="0" collapsed="false">
      <c r="AM11" s="46"/>
    </row>
    <row r="12" customFormat="false" ht="13.5" hidden="false" customHeight="false" outlineLevel="0" collapsed="false">
      <c r="AM12" s="46"/>
    </row>
    <row r="13" customFormat="false" ht="13.5" hidden="false" customHeight="false" outlineLevel="0" collapsed="false">
      <c r="A13" s="17" t="s">
        <v>87</v>
      </c>
      <c r="B13" s="18" t="s">
        <v>106</v>
      </c>
      <c r="C13" s="18"/>
      <c r="D13" s="19" t="n">
        <v>1</v>
      </c>
      <c r="E13" s="19"/>
      <c r="F13" s="19"/>
      <c r="G13" s="20" t="n">
        <v>2</v>
      </c>
      <c r="H13" s="20"/>
      <c r="I13" s="20"/>
      <c r="J13" s="20" t="n">
        <v>3</v>
      </c>
      <c r="K13" s="20"/>
      <c r="L13" s="20"/>
      <c r="M13" s="21" t="n">
        <v>4</v>
      </c>
      <c r="N13" s="21"/>
      <c r="O13" s="21"/>
      <c r="P13" s="22" t="s">
        <v>89</v>
      </c>
      <c r="Q13" s="22"/>
      <c r="R13" s="22"/>
      <c r="S13" s="23" t="s">
        <v>90</v>
      </c>
      <c r="T13" s="23" t="s">
        <v>91</v>
      </c>
      <c r="W13" s="24" t="s">
        <v>106</v>
      </c>
      <c r="AM13" s="46"/>
    </row>
    <row r="14" customFormat="false" ht="12.75" hidden="false" customHeight="false" outlineLevel="0" collapsed="false">
      <c r="A14" s="25" t="n">
        <v>5</v>
      </c>
      <c r="B14" s="26" t="n">
        <v>1</v>
      </c>
      <c r="C14" s="27" t="s">
        <v>102</v>
      </c>
      <c r="D14" s="28"/>
      <c r="E14" s="28"/>
      <c r="F14" s="28"/>
      <c r="G14" s="29" t="n">
        <v>3</v>
      </c>
      <c r="H14" s="30" t="s">
        <v>93</v>
      </c>
      <c r="I14" s="31" t="n">
        <v>1</v>
      </c>
      <c r="J14" s="29" t="n">
        <v>3</v>
      </c>
      <c r="K14" s="30" t="s">
        <v>93</v>
      </c>
      <c r="L14" s="31" t="n">
        <v>0</v>
      </c>
      <c r="M14" s="30" t="n">
        <v>3</v>
      </c>
      <c r="N14" s="30" t="s">
        <v>93</v>
      </c>
      <c r="O14" s="32" t="n">
        <v>0</v>
      </c>
      <c r="P14" s="33" t="n">
        <f aca="false">G14+J14+M14</f>
        <v>9</v>
      </c>
      <c r="Q14" s="30" t="s">
        <v>93</v>
      </c>
      <c r="R14" s="30" t="n">
        <f aca="false">I14+L14+O14</f>
        <v>1</v>
      </c>
      <c r="S14" s="34" t="n">
        <f aca="false">IF(G14&gt;I14,1,0) + IF(J14&gt;L14,1,0) + IF(M14&gt;O14,1,0)</f>
        <v>3</v>
      </c>
      <c r="T14" s="35" t="n">
        <v>1</v>
      </c>
      <c r="W14" s="36" t="n">
        <v>1</v>
      </c>
      <c r="X14" s="37" t="s">
        <v>107</v>
      </c>
      <c r="Y14" s="38" t="s">
        <v>95</v>
      </c>
      <c r="Z14" s="39" t="s">
        <v>108</v>
      </c>
      <c r="AA14" s="40" t="n">
        <v>2</v>
      </c>
      <c r="AB14" s="41" t="n">
        <v>4</v>
      </c>
      <c r="AC14" s="41" t="n">
        <v>6</v>
      </c>
      <c r="AD14" s="41"/>
      <c r="AE14" s="42"/>
      <c r="AF14" s="43" t="n">
        <f aca="false">IF(AA14&lt;0,0,IF(ISBLANK(AA14),0,1)) + IF(AB14&lt;0,0,IF(ISBLANK(AB14),0,1)) + IF(AC14&lt;0,0,IF(ISBLANK(AC14),0,1))+ IF(AD14&lt;0,0,IF(ISBLANK(AD14),0,1))+ IF(AE14&lt;0,0,IF(ISBLANK(AE14),0,1))</f>
        <v>3</v>
      </c>
      <c r="AG14" s="44" t="s">
        <v>93</v>
      </c>
      <c r="AH14" s="45" t="n">
        <f aca="false">IF(AA14&gt;=0,0,IF(ISBLANK(AA14),0,1)) + IF(AB14&gt;=0,0,IF(ISBLANK(AB14),0,1)) + IF(AC14&gt;=0,0,IF(ISBLANK(AC14),0,1))+ IF(AD14&gt;=0,0,IF(ISBLANK(AD14),0,1))+ IF(AE14&gt;=0,0,IF(ISBLANK(AE14),0,1))</f>
        <v>0</v>
      </c>
      <c r="AJ14" s="13" t="str">
        <f aca="false">C6</f>
        <v>Slamka  Daniel</v>
      </c>
      <c r="AK14" s="13" t="s">
        <v>95</v>
      </c>
      <c r="AL14" s="13" t="str">
        <f aca="false">C21</f>
        <v>Mazáč Radek </v>
      </c>
      <c r="AM14" s="46" t="s">
        <v>109</v>
      </c>
      <c r="AO14" s="15" t="s">
        <v>14</v>
      </c>
      <c r="AP14" s="13" t="s">
        <v>15</v>
      </c>
      <c r="AQ14" s="13" t="s">
        <v>16</v>
      </c>
    </row>
    <row r="15" customFormat="false" ht="12.75" hidden="false" customHeight="false" outlineLevel="0" collapsed="false">
      <c r="A15" s="25"/>
      <c r="B15" s="26"/>
      <c r="C15" s="47" t="s">
        <v>101</v>
      </c>
      <c r="D15" s="28"/>
      <c r="E15" s="28"/>
      <c r="F15" s="28"/>
      <c r="G15" s="29"/>
      <c r="H15" s="30"/>
      <c r="I15" s="31"/>
      <c r="J15" s="29"/>
      <c r="K15" s="30"/>
      <c r="L15" s="31"/>
      <c r="M15" s="30"/>
      <c r="N15" s="30"/>
      <c r="O15" s="30"/>
      <c r="P15" s="33"/>
      <c r="Q15" s="30"/>
      <c r="R15" s="30"/>
      <c r="S15" s="34"/>
      <c r="T15" s="35"/>
      <c r="W15" s="48" t="n">
        <v>2</v>
      </c>
      <c r="X15" s="49" t="s">
        <v>110</v>
      </c>
      <c r="Y15" s="50" t="s">
        <v>95</v>
      </c>
      <c r="Z15" s="51" t="s">
        <v>111</v>
      </c>
      <c r="AA15" s="52" t="n">
        <v>-11</v>
      </c>
      <c r="AB15" s="53" t="n">
        <v>8</v>
      </c>
      <c r="AC15" s="53" t="n">
        <v>-7</v>
      </c>
      <c r="AD15" s="53" t="n">
        <v>-6</v>
      </c>
      <c r="AE15" s="54"/>
      <c r="AF15" s="55" t="n">
        <f aca="false">IF(AA15&lt;0,0,IF(ISBLANK(AA15),0,1)) + IF(AB15&lt;0,0,IF(ISBLANK(AB15),0,1)) + IF(AC15&lt;0,0,IF(ISBLANK(AC15),0,1))+ IF(AD15&lt;0,0,IF(ISBLANK(AD15),0,1))+ IF(AE15&lt;0,0,IF(ISBLANK(AE15),0,1))</f>
        <v>1</v>
      </c>
      <c r="AG15" s="56" t="s">
        <v>93</v>
      </c>
      <c r="AH15" s="57" t="n">
        <f aca="false">IF(AA15&gt;=0,0,IF(ISBLANK(AA15),0,1)) + IF(AB15&gt;=0,0,IF(ISBLANK(AB15),0,1)) + IF(AC15&gt;=0,0,IF(ISBLANK(AC15),0,1))+ IF(AD15&gt;=0,0,IF(ISBLANK(AD15),0,1))+ IF(AE15&gt;=0,0,IF(ISBLANK(AE15),0,1))</f>
        <v>3</v>
      </c>
      <c r="AJ15" s="13" t="str">
        <f aca="false">C10</f>
        <v>Hvížď Matěj</v>
      </c>
      <c r="AK15" s="13" t="s">
        <v>95</v>
      </c>
      <c r="AL15" s="13" t="str">
        <f aca="false">C17</f>
        <v>Slamková  Beata</v>
      </c>
      <c r="AM15" s="46" t="s">
        <v>103</v>
      </c>
      <c r="AO15" s="15" t="s">
        <v>17</v>
      </c>
      <c r="AP15" s="13" t="s">
        <v>18</v>
      </c>
      <c r="AQ15" s="13" t="s">
        <v>16</v>
      </c>
    </row>
    <row r="16" customFormat="false" ht="12.75" hidden="false" customHeight="false" outlineLevel="0" collapsed="false">
      <c r="A16" s="58" t="n">
        <v>13</v>
      </c>
      <c r="B16" s="59" t="n">
        <v>2</v>
      </c>
      <c r="C16" s="60" t="s">
        <v>16</v>
      </c>
      <c r="D16" s="61" t="n">
        <v>1</v>
      </c>
      <c r="E16" s="32" t="s">
        <v>93</v>
      </c>
      <c r="F16" s="62" t="n">
        <v>3</v>
      </c>
      <c r="G16" s="63"/>
      <c r="H16" s="63"/>
      <c r="I16" s="63"/>
      <c r="J16" s="64" t="n">
        <v>1</v>
      </c>
      <c r="K16" s="32" t="s">
        <v>93</v>
      </c>
      <c r="L16" s="62" t="n">
        <v>3</v>
      </c>
      <c r="M16" s="64" t="n">
        <v>3</v>
      </c>
      <c r="N16" s="32" t="s">
        <v>93</v>
      </c>
      <c r="O16" s="32" t="n">
        <v>1</v>
      </c>
      <c r="P16" s="65" t="n">
        <f aca="false">D16+J16+M16</f>
        <v>5</v>
      </c>
      <c r="Q16" s="32" t="s">
        <v>93</v>
      </c>
      <c r="R16" s="32" t="n">
        <f aca="false">F16+L16+O16</f>
        <v>7</v>
      </c>
      <c r="S16" s="66" t="n">
        <f aca="false">IF(D16&gt;F16,1,0) + IF(J16&gt;L16,1,0) + IF(M16&gt;O16,1,0)</f>
        <v>1</v>
      </c>
      <c r="T16" s="67" t="n">
        <v>3</v>
      </c>
      <c r="W16" s="48" t="n">
        <v>3</v>
      </c>
      <c r="X16" s="49" t="s">
        <v>108</v>
      </c>
      <c r="Y16" s="68" t="s">
        <v>95</v>
      </c>
      <c r="Z16" s="51" t="s">
        <v>111</v>
      </c>
      <c r="AA16" s="52" t="n">
        <v>-7</v>
      </c>
      <c r="AB16" s="53" t="n">
        <v>-10</v>
      </c>
      <c r="AC16" s="53" t="n">
        <v>-12</v>
      </c>
      <c r="AD16" s="53"/>
      <c r="AE16" s="54"/>
      <c r="AF16" s="55" t="n">
        <f aca="false">IF(AA16&lt;0,0,IF(ISBLANK(AA16),0,1)) + IF(AB16&lt;0,0,IF(ISBLANK(AB16),0,1)) + IF(AC16&lt;0,0,IF(ISBLANK(AC16),0,1))+ IF(AD16&lt;0,0,IF(ISBLANK(AD16),0,1))+ IF(AE16&lt;0,0,IF(ISBLANK(AE16),0,1))</f>
        <v>0</v>
      </c>
      <c r="AG16" s="56" t="s">
        <v>93</v>
      </c>
      <c r="AH16" s="57" t="n">
        <f aca="false">IF(AA16&gt;=0,0,IF(ISBLANK(AA16),0,1)) + IF(AB16&gt;=0,0,IF(ISBLANK(AB16),0,1)) + IF(AC16&gt;=0,0,IF(ISBLANK(AC16),0,1))+ IF(AD16&gt;=0,0,IF(ISBLANK(AD16),0,1))+ IF(AE16&gt;=0,0,IF(ISBLANK(AE16),0,1))</f>
        <v>3</v>
      </c>
      <c r="AM16" s="46"/>
      <c r="AO16" s="15" t="s">
        <v>19</v>
      </c>
      <c r="AP16" s="13" t="s">
        <v>20</v>
      </c>
      <c r="AQ16" s="13" t="s">
        <v>21</v>
      </c>
    </row>
    <row r="17" customFormat="false" ht="12.75" hidden="false" customHeight="false" outlineLevel="0" collapsed="false">
      <c r="A17" s="58"/>
      <c r="B17" s="59"/>
      <c r="C17" s="69" t="s">
        <v>112</v>
      </c>
      <c r="D17" s="61"/>
      <c r="E17" s="32"/>
      <c r="F17" s="62"/>
      <c r="G17" s="63"/>
      <c r="H17" s="63"/>
      <c r="I17" s="63"/>
      <c r="J17" s="64"/>
      <c r="K17" s="32"/>
      <c r="L17" s="62"/>
      <c r="M17" s="64"/>
      <c r="N17" s="32"/>
      <c r="O17" s="32"/>
      <c r="P17" s="65"/>
      <c r="Q17" s="32"/>
      <c r="R17" s="32"/>
      <c r="S17" s="66"/>
      <c r="T17" s="67"/>
      <c r="W17" s="48" t="n">
        <v>4</v>
      </c>
      <c r="X17" s="49" t="s">
        <v>107</v>
      </c>
      <c r="Y17" s="50" t="s">
        <v>95</v>
      </c>
      <c r="Z17" s="51" t="s">
        <v>110</v>
      </c>
      <c r="AA17" s="52" t="n">
        <v>-7</v>
      </c>
      <c r="AB17" s="53" t="n">
        <v>7</v>
      </c>
      <c r="AC17" s="53" t="n">
        <v>1</v>
      </c>
      <c r="AD17" s="53" t="n">
        <v>11</v>
      </c>
      <c r="AE17" s="54"/>
      <c r="AF17" s="55" t="n">
        <f aca="false">IF(AA17&lt;0,0,IF(ISBLANK(AA17),0,1)) + IF(AB17&lt;0,0,IF(ISBLANK(AB17),0,1)) + IF(AC17&lt;0,0,IF(ISBLANK(AC17),0,1))+ IF(AD17&lt;0,0,IF(ISBLANK(AD17),0,1))+ IF(AE17&lt;0,0,IF(ISBLANK(AE17),0,1))</f>
        <v>3</v>
      </c>
      <c r="AG17" s="56" t="s">
        <v>93</v>
      </c>
      <c r="AH17" s="57" t="n">
        <f aca="false">IF(AA17&gt;=0,0,IF(ISBLANK(AA17),0,1)) + IF(AB17&gt;=0,0,IF(ISBLANK(AB17),0,1)) + IF(AC17&gt;=0,0,IF(ISBLANK(AC17),0,1))+ IF(AD17&gt;=0,0,IF(ISBLANK(AD17),0,1))+ IF(AE17&gt;=0,0,IF(ISBLANK(AE17),0,1))</f>
        <v>1</v>
      </c>
      <c r="AJ17" s="13" t="str">
        <f aca="false">AJ14</f>
        <v>Slamka  Daniel</v>
      </c>
      <c r="AK17" s="13" t="s">
        <v>95</v>
      </c>
      <c r="AL17" s="13" t="str">
        <f aca="false">AL15</f>
        <v>Slamková  Beata</v>
      </c>
      <c r="AM17" s="46" t="s">
        <v>103</v>
      </c>
      <c r="AO17" s="15" t="s">
        <v>22</v>
      </c>
      <c r="AP17" s="13" t="s">
        <v>23</v>
      </c>
      <c r="AQ17" s="13" t="s">
        <v>21</v>
      </c>
    </row>
    <row r="18" customFormat="false" ht="12.75" hidden="false" customHeight="false" outlineLevel="0" collapsed="false">
      <c r="A18" s="58" t="n">
        <v>14</v>
      </c>
      <c r="B18" s="59" t="n">
        <v>3</v>
      </c>
      <c r="C18" s="60" t="s">
        <v>92</v>
      </c>
      <c r="D18" s="61" t="n">
        <v>0</v>
      </c>
      <c r="E18" s="32" t="s">
        <v>93</v>
      </c>
      <c r="F18" s="62" t="n">
        <v>3</v>
      </c>
      <c r="G18" s="64" t="n">
        <v>3</v>
      </c>
      <c r="H18" s="32" t="s">
        <v>93</v>
      </c>
      <c r="I18" s="62" t="n">
        <v>1</v>
      </c>
      <c r="J18" s="63"/>
      <c r="K18" s="63"/>
      <c r="L18" s="63"/>
      <c r="M18" s="64" t="n">
        <v>3</v>
      </c>
      <c r="N18" s="32" t="s">
        <v>93</v>
      </c>
      <c r="O18" s="32" t="n">
        <v>0</v>
      </c>
      <c r="P18" s="65" t="n">
        <f aca="false">D18+G18+M18</f>
        <v>6</v>
      </c>
      <c r="Q18" s="32" t="s">
        <v>93</v>
      </c>
      <c r="R18" s="32" t="n">
        <f aca="false">F18+I18+O18</f>
        <v>4</v>
      </c>
      <c r="S18" s="66" t="n">
        <f aca="false">IF(D18&gt;F18,1,0) + IF(G18&gt;I18,1,0) + IF(M18&gt;O18,1,0)</f>
        <v>2</v>
      </c>
      <c r="T18" s="67" t="n">
        <v>2</v>
      </c>
      <c r="W18" s="48" t="n">
        <v>5</v>
      </c>
      <c r="X18" s="49" t="s">
        <v>110</v>
      </c>
      <c r="Y18" s="50" t="s">
        <v>95</v>
      </c>
      <c r="Z18" s="51" t="s">
        <v>108</v>
      </c>
      <c r="AA18" s="52" t="n">
        <v>-10</v>
      </c>
      <c r="AB18" s="53" t="n">
        <v>7</v>
      </c>
      <c r="AC18" s="53" t="n">
        <v>11</v>
      </c>
      <c r="AD18" s="53" t="n">
        <v>5</v>
      </c>
      <c r="AE18" s="54"/>
      <c r="AF18" s="55" t="n">
        <f aca="false">IF(AA18&lt;0,0,IF(ISBLANK(AA18),0,1)) + IF(AB18&lt;0,0,IF(ISBLANK(AB18),0,1)) + IF(AC18&lt;0,0,IF(ISBLANK(AC18),0,1))+ IF(AD18&lt;0,0,IF(ISBLANK(AD18),0,1))+ IF(AE18&lt;0,0,IF(ISBLANK(AE18),0,1))</f>
        <v>3</v>
      </c>
      <c r="AG18" s="56" t="s">
        <v>93</v>
      </c>
      <c r="AH18" s="57" t="n">
        <f aca="false">IF(AA18&gt;=0,0,IF(ISBLANK(AA18),0,1)) + IF(AB18&gt;=0,0,IF(ISBLANK(AB18),0,1)) + IF(AC18&gt;=0,0,IF(ISBLANK(AC18),0,1))+ IF(AD18&gt;=0,0,IF(ISBLANK(AD18),0,1))+ IF(AE18&gt;=0,0,IF(ISBLANK(AE18),0,1))</f>
        <v>1</v>
      </c>
      <c r="AJ18" s="13" t="str">
        <f aca="false">AJ15</f>
        <v>Hvížď Matěj</v>
      </c>
      <c r="AK18" s="13" t="s">
        <v>95</v>
      </c>
      <c r="AL18" s="13" t="str">
        <f aca="false">AL14</f>
        <v>Mazáč Radek </v>
      </c>
      <c r="AM18" s="46" t="s">
        <v>113</v>
      </c>
    </row>
    <row r="19" customFormat="false" ht="13.5" hidden="false" customHeight="false" outlineLevel="0" collapsed="false">
      <c r="A19" s="58"/>
      <c r="B19" s="59"/>
      <c r="C19" s="69" t="s">
        <v>114</v>
      </c>
      <c r="D19" s="61"/>
      <c r="E19" s="32"/>
      <c r="F19" s="62"/>
      <c r="G19" s="64"/>
      <c r="H19" s="32"/>
      <c r="I19" s="62"/>
      <c r="J19" s="63"/>
      <c r="K19" s="63"/>
      <c r="L19" s="63"/>
      <c r="M19" s="64"/>
      <c r="N19" s="32"/>
      <c r="O19" s="32"/>
      <c r="P19" s="65"/>
      <c r="Q19" s="32"/>
      <c r="R19" s="32"/>
      <c r="S19" s="66"/>
      <c r="T19" s="67"/>
      <c r="W19" s="70" t="n">
        <v>6</v>
      </c>
      <c r="X19" s="71" t="s">
        <v>111</v>
      </c>
      <c r="Y19" s="72" t="s">
        <v>95</v>
      </c>
      <c r="Z19" s="73" t="s">
        <v>107</v>
      </c>
      <c r="AA19" s="74" t="n">
        <v>-3</v>
      </c>
      <c r="AB19" s="75" t="n">
        <v>-2</v>
      </c>
      <c r="AC19" s="75" t="n">
        <v>-3</v>
      </c>
      <c r="AD19" s="75"/>
      <c r="AE19" s="76"/>
      <c r="AF19" s="77" t="n">
        <f aca="false">IF(AA19&lt;0,0,IF(ISBLANK(AA19),0,1)) + IF(AB19&lt;0,0,IF(ISBLANK(AB19),0,1)) + IF(AC19&lt;0,0,IF(ISBLANK(AC19),0,1))+ IF(AD19&lt;0,0,IF(ISBLANK(AD19),0,1))+ IF(AE19&lt;0,0,IF(ISBLANK(AE19),0,1))</f>
        <v>0</v>
      </c>
      <c r="AG19" s="78" t="s">
        <v>93</v>
      </c>
      <c r="AH19" s="79" t="n">
        <f aca="false">IF(AA19&gt;=0,0,IF(ISBLANK(AA19),0,1)) + IF(AB19&gt;=0,0,IF(ISBLANK(AB19),0,1)) + IF(AC19&gt;=0,0,IF(ISBLANK(AC19),0,1))+ IF(AD19&gt;=0,0,IF(ISBLANK(AD19),0,1))+ IF(AE19&gt;=0,0,IF(ISBLANK(AE19),0,1))</f>
        <v>3</v>
      </c>
      <c r="AM19" s="46"/>
    </row>
    <row r="20" customFormat="false" ht="12.75" hidden="false" customHeight="false" outlineLevel="0" collapsed="false">
      <c r="A20" s="80" t="n">
        <v>15</v>
      </c>
      <c r="B20" s="81" t="n">
        <v>4</v>
      </c>
      <c r="C20" s="60" t="s">
        <v>105</v>
      </c>
      <c r="D20" s="82" t="n">
        <v>0</v>
      </c>
      <c r="E20" s="83" t="s">
        <v>93</v>
      </c>
      <c r="F20" s="84" t="n">
        <v>3</v>
      </c>
      <c r="G20" s="85" t="n">
        <v>1</v>
      </c>
      <c r="H20" s="83" t="s">
        <v>93</v>
      </c>
      <c r="I20" s="84" t="n">
        <v>3</v>
      </c>
      <c r="J20" s="85" t="n">
        <v>0</v>
      </c>
      <c r="K20" s="83" t="s">
        <v>93</v>
      </c>
      <c r="L20" s="84" t="n">
        <v>3</v>
      </c>
      <c r="M20" s="86"/>
      <c r="N20" s="86"/>
      <c r="O20" s="86"/>
      <c r="P20" s="87" t="n">
        <f aca="false">D20+G20+J20</f>
        <v>1</v>
      </c>
      <c r="Q20" s="83" t="s">
        <v>93</v>
      </c>
      <c r="R20" s="83" t="n">
        <f aca="false">F20+I20+L20</f>
        <v>9</v>
      </c>
      <c r="S20" s="88" t="n">
        <f aca="false">IF(D20&gt;F20,1,0) + IF(G20&gt;I20,1,0) + IF(J20&gt;L20,1,0)</f>
        <v>0</v>
      </c>
      <c r="T20" s="89" t="n">
        <v>4</v>
      </c>
      <c r="AM20" s="46"/>
    </row>
    <row r="21" customFormat="false" ht="13.5" hidden="false" customHeight="false" outlineLevel="0" collapsed="false">
      <c r="A21" s="80"/>
      <c r="B21" s="81"/>
      <c r="C21" s="90" t="s">
        <v>115</v>
      </c>
      <c r="D21" s="82"/>
      <c r="E21" s="83"/>
      <c r="F21" s="84"/>
      <c r="G21" s="85"/>
      <c r="H21" s="83"/>
      <c r="I21" s="84"/>
      <c r="J21" s="85"/>
      <c r="K21" s="83"/>
      <c r="L21" s="84"/>
      <c r="M21" s="86"/>
      <c r="N21" s="86"/>
      <c r="O21" s="86"/>
      <c r="P21" s="87"/>
      <c r="Q21" s="83"/>
      <c r="R21" s="83"/>
      <c r="S21" s="88"/>
      <c r="T21" s="89"/>
      <c r="AM21" s="46"/>
    </row>
    <row r="22" customFormat="false" ht="12.75" hidden="false" customHeight="false" outlineLevel="0" collapsed="false">
      <c r="AM22" s="46"/>
    </row>
    <row r="23" customFormat="false" ht="13.5" hidden="false" customHeight="false" outlineLevel="0" collapsed="false">
      <c r="AM23" s="46"/>
    </row>
    <row r="24" customFormat="false" ht="13.5" hidden="false" customHeight="false" outlineLevel="0" collapsed="false">
      <c r="A24" s="17" t="s">
        <v>87</v>
      </c>
      <c r="B24" s="18" t="s">
        <v>116</v>
      </c>
      <c r="C24" s="18"/>
      <c r="D24" s="19" t="n">
        <v>1</v>
      </c>
      <c r="E24" s="19"/>
      <c r="F24" s="19"/>
      <c r="G24" s="20" t="n">
        <v>2</v>
      </c>
      <c r="H24" s="20"/>
      <c r="I24" s="20"/>
      <c r="J24" s="20" t="n">
        <v>3</v>
      </c>
      <c r="K24" s="20"/>
      <c r="L24" s="20"/>
      <c r="M24" s="21" t="n">
        <v>4</v>
      </c>
      <c r="N24" s="21"/>
      <c r="O24" s="21"/>
      <c r="P24" s="22" t="s">
        <v>89</v>
      </c>
      <c r="Q24" s="22"/>
      <c r="R24" s="22"/>
      <c r="S24" s="23" t="s">
        <v>90</v>
      </c>
      <c r="T24" s="23" t="s">
        <v>91</v>
      </c>
      <c r="W24" s="24" t="s">
        <v>116</v>
      </c>
      <c r="AM24" s="46"/>
    </row>
    <row r="25" customFormat="false" ht="12.75" hidden="false" customHeight="false" outlineLevel="0" collapsed="false">
      <c r="A25" s="25" t="n">
        <v>17</v>
      </c>
      <c r="B25" s="26" t="n">
        <v>1</v>
      </c>
      <c r="C25" s="27" t="s">
        <v>105</v>
      </c>
      <c r="D25" s="28"/>
      <c r="E25" s="28"/>
      <c r="F25" s="28"/>
      <c r="G25" s="29" t="n">
        <v>3</v>
      </c>
      <c r="H25" s="30" t="s">
        <v>93</v>
      </c>
      <c r="I25" s="31" t="n">
        <v>0</v>
      </c>
      <c r="J25" s="29" t="n">
        <v>3</v>
      </c>
      <c r="K25" s="30" t="s">
        <v>93</v>
      </c>
      <c r="L25" s="31" t="n">
        <v>0</v>
      </c>
      <c r="M25" s="30" t="n">
        <v>3</v>
      </c>
      <c r="N25" s="30" t="s">
        <v>93</v>
      </c>
      <c r="O25" s="32" t="n">
        <v>2</v>
      </c>
      <c r="P25" s="33" t="n">
        <f aca="false">G25+J25+M25</f>
        <v>9</v>
      </c>
      <c r="Q25" s="30" t="s">
        <v>93</v>
      </c>
      <c r="R25" s="30" t="n">
        <f aca="false">I25+L25+O25</f>
        <v>2</v>
      </c>
      <c r="S25" s="34" t="n">
        <f aca="false">IF(G25&gt;I25,1,0) + IF(J25&gt;L25,1,0) + IF(M25&gt;O25,1,0)</f>
        <v>3</v>
      </c>
      <c r="T25" s="35" t="n">
        <v>1</v>
      </c>
      <c r="W25" s="36" t="n">
        <v>1</v>
      </c>
      <c r="X25" s="37" t="s">
        <v>117</v>
      </c>
      <c r="Y25" s="38" t="s">
        <v>95</v>
      </c>
      <c r="Z25" s="39" t="s">
        <v>118</v>
      </c>
      <c r="AA25" s="40" t="n">
        <v>-2</v>
      </c>
      <c r="AB25" s="41" t="n">
        <v>13</v>
      </c>
      <c r="AC25" s="41" t="n">
        <v>5</v>
      </c>
      <c r="AD25" s="41" t="n">
        <v>-11</v>
      </c>
      <c r="AE25" s="42" t="n">
        <v>8</v>
      </c>
      <c r="AF25" s="43" t="n">
        <f aca="false">IF(AA25&lt;0,0,IF(ISBLANK(AA25),0,1)) + IF(AB25&lt;0,0,IF(ISBLANK(AB25),0,1)) + IF(AC25&lt;0,0,IF(ISBLANK(AC25),0,1))+ IF(AD25&lt;0,0,IF(ISBLANK(AD25),0,1))+ IF(AE25&lt;0,0,IF(ISBLANK(AE25),0,1))</f>
        <v>3</v>
      </c>
      <c r="AG25" s="44" t="s">
        <v>93</v>
      </c>
      <c r="AH25" s="45" t="n">
        <f aca="false">IF(AA25&gt;=0,0,IF(ISBLANK(AA25),0,1)) + IF(AB25&gt;=0,0,IF(ISBLANK(AB25),0,1)) + IF(AC25&gt;=0,0,IF(ISBLANK(AC25),0,1))+ IF(AD25&gt;=0,0,IF(ISBLANK(AD25),0,1))+ IF(AE25&gt;=0,0,IF(ISBLANK(AE25),0,1))</f>
        <v>2</v>
      </c>
      <c r="AJ25" s="13" t="str">
        <f aca="false">C26</f>
        <v>Dlouhý Samuel</v>
      </c>
      <c r="AK25" s="13" t="s">
        <v>95</v>
      </c>
      <c r="AL25" s="13" t="str">
        <f aca="false">C39</f>
        <v>Šíbl  Václav</v>
      </c>
      <c r="AM25" s="46" t="s">
        <v>113</v>
      </c>
      <c r="AO25" s="15" t="s">
        <v>24</v>
      </c>
      <c r="AP25" s="13" t="s">
        <v>25</v>
      </c>
      <c r="AQ25" s="13" t="s">
        <v>21</v>
      </c>
    </row>
    <row r="26" customFormat="false" ht="12.75" hidden="false" customHeight="false" outlineLevel="0" collapsed="false">
      <c r="A26" s="25"/>
      <c r="B26" s="26"/>
      <c r="C26" s="47" t="s">
        <v>25</v>
      </c>
      <c r="D26" s="28"/>
      <c r="E26" s="28"/>
      <c r="F26" s="28"/>
      <c r="G26" s="29"/>
      <c r="H26" s="30"/>
      <c r="I26" s="31"/>
      <c r="J26" s="29"/>
      <c r="K26" s="30"/>
      <c r="L26" s="31"/>
      <c r="M26" s="30"/>
      <c r="N26" s="30"/>
      <c r="O26" s="30"/>
      <c r="P26" s="33"/>
      <c r="Q26" s="30"/>
      <c r="R26" s="30"/>
      <c r="S26" s="34"/>
      <c r="T26" s="35"/>
      <c r="W26" s="48" t="n">
        <v>2</v>
      </c>
      <c r="X26" s="49" t="s">
        <v>119</v>
      </c>
      <c r="Y26" s="50" t="s">
        <v>95</v>
      </c>
      <c r="Z26" s="51" t="s">
        <v>120</v>
      </c>
      <c r="AA26" s="52" t="n">
        <v>5</v>
      </c>
      <c r="AB26" s="53" t="n">
        <v>4</v>
      </c>
      <c r="AC26" s="53" t="n">
        <v>7</v>
      </c>
      <c r="AD26" s="53"/>
      <c r="AE26" s="54"/>
      <c r="AF26" s="55" t="n">
        <f aca="false">IF(AA26&lt;0,0,IF(ISBLANK(AA26),0,1)) + IF(AB26&lt;0,0,IF(ISBLANK(AB26),0,1)) + IF(AC26&lt;0,0,IF(ISBLANK(AC26),0,1))+ IF(AD26&lt;0,0,IF(ISBLANK(AD26),0,1))+ IF(AE26&lt;0,0,IF(ISBLANK(AE26),0,1))</f>
        <v>3</v>
      </c>
      <c r="AG26" s="56" t="s">
        <v>93</v>
      </c>
      <c r="AH26" s="57" t="n">
        <f aca="false">IF(AA26&gt;=0,0,IF(ISBLANK(AA26),0,1)) + IF(AB26&gt;=0,0,IF(ISBLANK(AB26),0,1)) + IF(AC26&gt;=0,0,IF(ISBLANK(AC26),0,1))+ IF(AD26&gt;=0,0,IF(ISBLANK(AD26),0,1))+ IF(AE26&gt;=0,0,IF(ISBLANK(AE26),0,1))</f>
        <v>0</v>
      </c>
      <c r="AJ26" s="13" t="str">
        <f aca="false">C32</f>
        <v>Hubáček Matěj</v>
      </c>
      <c r="AK26" s="13" t="s">
        <v>95</v>
      </c>
      <c r="AL26" s="13" t="str">
        <f aca="false">C37</f>
        <v>Balšánek Marek</v>
      </c>
      <c r="AM26" s="46" t="s">
        <v>109</v>
      </c>
      <c r="AO26" s="15" t="s">
        <v>27</v>
      </c>
      <c r="AP26" s="13" t="s">
        <v>28</v>
      </c>
      <c r="AQ26" s="13" t="s">
        <v>29</v>
      </c>
    </row>
    <row r="27" customFormat="false" ht="12.75" hidden="false" customHeight="false" outlineLevel="0" collapsed="false">
      <c r="A27" s="58" t="n">
        <v>20</v>
      </c>
      <c r="B27" s="59" t="n">
        <v>2</v>
      </c>
      <c r="C27" s="60" t="s">
        <v>121</v>
      </c>
      <c r="D27" s="61" t="n">
        <v>0</v>
      </c>
      <c r="E27" s="32" t="s">
        <v>93</v>
      </c>
      <c r="F27" s="62" t="n">
        <v>3</v>
      </c>
      <c r="G27" s="63"/>
      <c r="H27" s="63"/>
      <c r="I27" s="63"/>
      <c r="J27" s="64" t="n">
        <v>3</v>
      </c>
      <c r="K27" s="32" t="s">
        <v>93</v>
      </c>
      <c r="L27" s="62" t="n">
        <v>0</v>
      </c>
      <c r="M27" s="64" t="n">
        <v>0</v>
      </c>
      <c r="N27" s="32" t="s">
        <v>93</v>
      </c>
      <c r="O27" s="32" t="n">
        <v>3</v>
      </c>
      <c r="P27" s="65" t="n">
        <f aca="false">D27+J27+M27</f>
        <v>3</v>
      </c>
      <c r="Q27" s="32" t="s">
        <v>93</v>
      </c>
      <c r="R27" s="32" t="n">
        <f aca="false">F27+L27+O27</f>
        <v>6</v>
      </c>
      <c r="S27" s="66" t="n">
        <f aca="false">IF(D27&gt;F27,1,0) + IF(J27&gt;L27,1,0) + IF(M27&gt;O27,1,0)</f>
        <v>1</v>
      </c>
      <c r="T27" s="67" t="n">
        <v>3</v>
      </c>
      <c r="W27" s="48" t="n">
        <v>3</v>
      </c>
      <c r="X27" s="49" t="s">
        <v>118</v>
      </c>
      <c r="Y27" s="68" t="s">
        <v>95</v>
      </c>
      <c r="Z27" s="51" t="s">
        <v>120</v>
      </c>
      <c r="AA27" s="52" t="n">
        <v>5</v>
      </c>
      <c r="AB27" s="53" t="n">
        <v>2</v>
      </c>
      <c r="AC27" s="53" t="n">
        <v>4</v>
      </c>
      <c r="AD27" s="53"/>
      <c r="AE27" s="54"/>
      <c r="AF27" s="55" t="n">
        <f aca="false">IF(AA27&lt;0,0,IF(ISBLANK(AA27),0,1)) + IF(AB27&lt;0,0,IF(ISBLANK(AB27),0,1)) + IF(AC27&lt;0,0,IF(ISBLANK(AC27),0,1))+ IF(AD27&lt;0,0,IF(ISBLANK(AD27),0,1))+ IF(AE27&lt;0,0,IF(ISBLANK(AE27),0,1))</f>
        <v>3</v>
      </c>
      <c r="AG27" s="56" t="s">
        <v>93</v>
      </c>
      <c r="AH27" s="57" t="n">
        <f aca="false">IF(AA27&gt;=0,0,IF(ISBLANK(AA27),0,1)) + IF(AB27&gt;=0,0,IF(ISBLANK(AB27),0,1)) + IF(AC27&gt;=0,0,IF(ISBLANK(AC27),0,1))+ IF(AD27&gt;=0,0,IF(ISBLANK(AD27),0,1))+ IF(AE27&gt;=0,0,IF(ISBLANK(AE27),0,1))</f>
        <v>0</v>
      </c>
      <c r="AM27" s="46"/>
      <c r="AO27" s="15" t="s">
        <v>30</v>
      </c>
      <c r="AP27" s="13" t="s">
        <v>31</v>
      </c>
      <c r="AQ27" s="13" t="s">
        <v>5</v>
      </c>
    </row>
    <row r="28" customFormat="false" ht="12.75" hidden="false" customHeight="false" outlineLevel="0" collapsed="false">
      <c r="A28" s="58"/>
      <c r="B28" s="59"/>
      <c r="C28" s="69" t="s">
        <v>37</v>
      </c>
      <c r="D28" s="61"/>
      <c r="E28" s="32"/>
      <c r="F28" s="62"/>
      <c r="G28" s="63"/>
      <c r="H28" s="63"/>
      <c r="I28" s="63"/>
      <c r="J28" s="64"/>
      <c r="K28" s="32"/>
      <c r="L28" s="62"/>
      <c r="M28" s="64"/>
      <c r="N28" s="32"/>
      <c r="O28" s="32"/>
      <c r="P28" s="65"/>
      <c r="Q28" s="32"/>
      <c r="R28" s="32"/>
      <c r="S28" s="66"/>
      <c r="T28" s="67"/>
      <c r="W28" s="48" t="n">
        <v>4</v>
      </c>
      <c r="X28" s="49" t="s">
        <v>117</v>
      </c>
      <c r="Y28" s="50" t="s">
        <v>95</v>
      </c>
      <c r="Z28" s="51" t="s">
        <v>119</v>
      </c>
      <c r="AA28" s="52" t="n">
        <v>4</v>
      </c>
      <c r="AB28" s="53" t="n">
        <v>4</v>
      </c>
      <c r="AC28" s="53" t="n">
        <v>10</v>
      </c>
      <c r="AD28" s="53"/>
      <c r="AE28" s="54"/>
      <c r="AF28" s="55" t="n">
        <f aca="false">IF(AA28&lt;0,0,IF(ISBLANK(AA28),0,1)) + IF(AB28&lt;0,0,IF(ISBLANK(AB28),0,1)) + IF(AC28&lt;0,0,IF(ISBLANK(AC28),0,1))+ IF(AD28&lt;0,0,IF(ISBLANK(AD28),0,1))+ IF(AE28&lt;0,0,IF(ISBLANK(AE28),0,1))</f>
        <v>3</v>
      </c>
      <c r="AG28" s="56" t="s">
        <v>93</v>
      </c>
      <c r="AH28" s="57" t="n">
        <f aca="false">IF(AA28&gt;=0,0,IF(ISBLANK(AA28),0,1)) + IF(AB28&gt;=0,0,IF(ISBLANK(AB28),0,1)) + IF(AC28&gt;=0,0,IF(ISBLANK(AC28),0,1))+ IF(AD28&gt;=0,0,IF(ISBLANK(AD28),0,1))+ IF(AE28&gt;=0,0,IF(ISBLANK(AE28),0,1))</f>
        <v>0</v>
      </c>
      <c r="AJ28" s="13" t="str">
        <f aca="false">AJ25</f>
        <v>Dlouhý Samuel</v>
      </c>
      <c r="AK28" s="13" t="s">
        <v>95</v>
      </c>
      <c r="AL28" s="13" t="str">
        <f aca="false">AL26</f>
        <v>Balšánek Marek</v>
      </c>
      <c r="AM28" s="46" t="s">
        <v>122</v>
      </c>
      <c r="AO28" s="15" t="s">
        <v>32</v>
      </c>
      <c r="AP28" s="13" t="s">
        <v>33</v>
      </c>
      <c r="AQ28" s="13" t="s">
        <v>5</v>
      </c>
    </row>
    <row r="29" customFormat="false" ht="12.75" hidden="false" customHeight="false" outlineLevel="0" collapsed="false">
      <c r="A29" s="58" t="n">
        <v>21</v>
      </c>
      <c r="B29" s="59" t="n">
        <v>3</v>
      </c>
      <c r="C29" s="60" t="s">
        <v>92</v>
      </c>
      <c r="D29" s="61" t="n">
        <v>0</v>
      </c>
      <c r="E29" s="32" t="s">
        <v>93</v>
      </c>
      <c r="F29" s="62" t="n">
        <v>3</v>
      </c>
      <c r="G29" s="64" t="n">
        <v>0</v>
      </c>
      <c r="H29" s="32" t="s">
        <v>93</v>
      </c>
      <c r="I29" s="62" t="n">
        <v>3</v>
      </c>
      <c r="J29" s="63"/>
      <c r="K29" s="63"/>
      <c r="L29" s="63"/>
      <c r="M29" s="64" t="n">
        <v>0</v>
      </c>
      <c r="N29" s="32" t="s">
        <v>93</v>
      </c>
      <c r="O29" s="32" t="n">
        <v>3</v>
      </c>
      <c r="P29" s="65" t="n">
        <f aca="false">D29+G29+M29</f>
        <v>0</v>
      </c>
      <c r="Q29" s="32" t="s">
        <v>93</v>
      </c>
      <c r="R29" s="32" t="n">
        <f aca="false">F29+I29+O29</f>
        <v>9</v>
      </c>
      <c r="S29" s="66" t="n">
        <f aca="false">IF(D29&gt;F29,1,0) + IF(G29&gt;I29,1,0) + IF(M29&gt;O29,1,0)</f>
        <v>0</v>
      </c>
      <c r="T29" s="67" t="n">
        <v>4</v>
      </c>
      <c r="W29" s="48" t="n">
        <v>5</v>
      </c>
      <c r="X29" s="49" t="s">
        <v>119</v>
      </c>
      <c r="Y29" s="50" t="s">
        <v>95</v>
      </c>
      <c r="Z29" s="51" t="s">
        <v>118</v>
      </c>
      <c r="AA29" s="52" t="n">
        <v>-4</v>
      </c>
      <c r="AB29" s="53" t="n">
        <v>-3</v>
      </c>
      <c r="AC29" s="53" t="n">
        <v>-1</v>
      </c>
      <c r="AD29" s="53"/>
      <c r="AE29" s="54"/>
      <c r="AF29" s="55" t="n">
        <f aca="false">IF(AA29&lt;0,0,IF(ISBLANK(AA29),0,1)) + IF(AB29&lt;0,0,IF(ISBLANK(AB29),0,1)) + IF(AC29&lt;0,0,IF(ISBLANK(AC29),0,1))+ IF(AD29&lt;0,0,IF(ISBLANK(AD29),0,1))+ IF(AE29&lt;0,0,IF(ISBLANK(AE29),0,1))</f>
        <v>0</v>
      </c>
      <c r="AG29" s="56" t="s">
        <v>93</v>
      </c>
      <c r="AH29" s="57" t="n">
        <f aca="false">IF(AA29&gt;=0,0,IF(ISBLANK(AA29),0,1)) + IF(AB29&gt;=0,0,IF(ISBLANK(AB29),0,1)) + IF(AC29&gt;=0,0,IF(ISBLANK(AC29),0,1))+ IF(AD29&gt;=0,0,IF(ISBLANK(AD29),0,1))+ IF(AE29&gt;=0,0,IF(ISBLANK(AE29),0,1))</f>
        <v>3</v>
      </c>
      <c r="AJ29" s="13" t="str">
        <f aca="false">AJ26</f>
        <v>Hubáček Matěj</v>
      </c>
      <c r="AK29" s="13" t="s">
        <v>95</v>
      </c>
      <c r="AL29" s="13" t="str">
        <f aca="false">AL25</f>
        <v>Šíbl  Václav</v>
      </c>
      <c r="AM29" s="46" t="s">
        <v>97</v>
      </c>
    </row>
    <row r="30" customFormat="false" ht="13.5" hidden="false" customHeight="false" outlineLevel="0" collapsed="false">
      <c r="A30" s="58"/>
      <c r="B30" s="59"/>
      <c r="C30" s="69" t="s">
        <v>40</v>
      </c>
      <c r="D30" s="61"/>
      <c r="E30" s="32"/>
      <c r="F30" s="62"/>
      <c r="G30" s="64"/>
      <c r="H30" s="32"/>
      <c r="I30" s="62"/>
      <c r="J30" s="63"/>
      <c r="K30" s="63"/>
      <c r="L30" s="63"/>
      <c r="M30" s="64"/>
      <c r="N30" s="32"/>
      <c r="O30" s="32"/>
      <c r="P30" s="65"/>
      <c r="Q30" s="32"/>
      <c r="R30" s="32"/>
      <c r="S30" s="66"/>
      <c r="T30" s="67"/>
      <c r="W30" s="70" t="n">
        <v>6</v>
      </c>
      <c r="X30" s="71" t="s">
        <v>120</v>
      </c>
      <c r="Y30" s="72" t="s">
        <v>95</v>
      </c>
      <c r="Z30" s="73" t="s">
        <v>117</v>
      </c>
      <c r="AA30" s="74" t="n">
        <v>-4</v>
      </c>
      <c r="AB30" s="75" t="n">
        <v>-7</v>
      </c>
      <c r="AC30" s="75" t="n">
        <v>-7</v>
      </c>
      <c r="AD30" s="75"/>
      <c r="AE30" s="76"/>
      <c r="AF30" s="77" t="n">
        <f aca="false">IF(AA30&lt;0,0,IF(ISBLANK(AA30),0,1)) + IF(AB30&lt;0,0,IF(ISBLANK(AB30),0,1)) + IF(AC30&lt;0,0,IF(ISBLANK(AC30),0,1))+ IF(AD30&lt;0,0,IF(ISBLANK(AD30),0,1))+ IF(AE30&lt;0,0,IF(ISBLANK(AE30),0,1))</f>
        <v>0</v>
      </c>
      <c r="AG30" s="78" t="s">
        <v>93</v>
      </c>
      <c r="AH30" s="79" t="n">
        <f aca="false">IF(AA30&gt;=0,0,IF(ISBLANK(AA30),0,1)) + IF(AB30&gt;=0,0,IF(ISBLANK(AB30),0,1)) + IF(AC30&gt;=0,0,IF(ISBLANK(AC30),0,1))+ IF(AD30&gt;=0,0,IF(ISBLANK(AD30),0,1))+ IF(AE30&gt;=0,0,IF(ISBLANK(AE30),0,1))</f>
        <v>3</v>
      </c>
      <c r="AM30" s="46"/>
    </row>
    <row r="31" customFormat="false" ht="12.75" hidden="false" customHeight="false" outlineLevel="0" collapsed="false">
      <c r="A31" s="80" t="n">
        <v>24</v>
      </c>
      <c r="B31" s="81" t="n">
        <v>4</v>
      </c>
      <c r="C31" s="60" t="s">
        <v>29</v>
      </c>
      <c r="D31" s="82" t="n">
        <v>2</v>
      </c>
      <c r="E31" s="83" t="s">
        <v>93</v>
      </c>
      <c r="F31" s="84" t="n">
        <v>3</v>
      </c>
      <c r="G31" s="85" t="n">
        <v>3</v>
      </c>
      <c r="H31" s="83" t="s">
        <v>93</v>
      </c>
      <c r="I31" s="84" t="n">
        <v>0</v>
      </c>
      <c r="J31" s="85" t="n">
        <v>3</v>
      </c>
      <c r="K31" s="83" t="s">
        <v>93</v>
      </c>
      <c r="L31" s="84" t="n">
        <v>0</v>
      </c>
      <c r="M31" s="86"/>
      <c r="N31" s="86"/>
      <c r="O31" s="86"/>
      <c r="P31" s="87" t="n">
        <f aca="false">D31+G31+J31</f>
        <v>8</v>
      </c>
      <c r="Q31" s="83" t="s">
        <v>93</v>
      </c>
      <c r="R31" s="83" t="n">
        <f aca="false">F31+I31+L31</f>
        <v>3</v>
      </c>
      <c r="S31" s="88" t="n">
        <f aca="false">IF(D31&gt;F31,1,0) + IF(G31&gt;I31,1,0) + IF(J31&gt;L31,1,0)</f>
        <v>2</v>
      </c>
      <c r="T31" s="89" t="n">
        <v>2</v>
      </c>
      <c r="AM31" s="46"/>
    </row>
    <row r="32" customFormat="false" ht="13.5" hidden="false" customHeight="false" outlineLevel="0" collapsed="false">
      <c r="A32" s="80"/>
      <c r="B32" s="81"/>
      <c r="C32" s="90" t="s">
        <v>28</v>
      </c>
      <c r="D32" s="82"/>
      <c r="E32" s="83"/>
      <c r="F32" s="84"/>
      <c r="G32" s="85"/>
      <c r="H32" s="83"/>
      <c r="I32" s="84"/>
      <c r="J32" s="85"/>
      <c r="K32" s="83"/>
      <c r="L32" s="84"/>
      <c r="M32" s="86"/>
      <c r="N32" s="86"/>
      <c r="O32" s="86"/>
      <c r="P32" s="87"/>
      <c r="Q32" s="83"/>
      <c r="R32" s="83"/>
      <c r="S32" s="88"/>
      <c r="T32" s="89"/>
      <c r="AM32" s="46"/>
    </row>
    <row r="33" customFormat="false" ht="12.75" hidden="false" customHeight="false" outlineLevel="0" collapsed="false">
      <c r="AM33" s="46"/>
    </row>
    <row r="34" customFormat="false" ht="13.5" hidden="false" customHeight="false" outlineLevel="0" collapsed="false">
      <c r="AM34" s="46"/>
    </row>
    <row r="35" customFormat="false" ht="13.5" hidden="false" customHeight="false" outlineLevel="0" collapsed="false">
      <c r="A35" s="17" t="s">
        <v>87</v>
      </c>
      <c r="B35" s="18" t="s">
        <v>123</v>
      </c>
      <c r="C35" s="18"/>
      <c r="D35" s="19" t="n">
        <v>1</v>
      </c>
      <c r="E35" s="19"/>
      <c r="F35" s="19"/>
      <c r="G35" s="20" t="n">
        <v>2</v>
      </c>
      <c r="H35" s="20"/>
      <c r="I35" s="20"/>
      <c r="J35" s="20" t="n">
        <v>3</v>
      </c>
      <c r="K35" s="20"/>
      <c r="L35" s="20"/>
      <c r="M35" s="21" t="n">
        <v>4</v>
      </c>
      <c r="N35" s="21"/>
      <c r="O35" s="21"/>
      <c r="P35" s="22" t="s">
        <v>89</v>
      </c>
      <c r="Q35" s="22"/>
      <c r="R35" s="22"/>
      <c r="S35" s="23" t="s">
        <v>90</v>
      </c>
      <c r="T35" s="23" t="s">
        <v>91</v>
      </c>
      <c r="W35" s="24" t="s">
        <v>123</v>
      </c>
      <c r="AM35" s="46"/>
    </row>
    <row r="36" customFormat="false" ht="12.75" hidden="false" customHeight="false" outlineLevel="0" collapsed="false">
      <c r="A36" s="25" t="n">
        <v>18</v>
      </c>
      <c r="B36" s="26" t="n">
        <v>1</v>
      </c>
      <c r="C36" s="27" t="s">
        <v>92</v>
      </c>
      <c r="D36" s="28"/>
      <c r="E36" s="28"/>
      <c r="F36" s="28"/>
      <c r="G36" s="29" t="n">
        <v>3</v>
      </c>
      <c r="H36" s="30" t="s">
        <v>93</v>
      </c>
      <c r="I36" s="31" t="n">
        <v>2</v>
      </c>
      <c r="J36" s="29" t="n">
        <v>3</v>
      </c>
      <c r="K36" s="30" t="s">
        <v>93</v>
      </c>
      <c r="L36" s="31" t="n">
        <v>0</v>
      </c>
      <c r="M36" s="30" t="n">
        <v>3</v>
      </c>
      <c r="N36" s="30" t="s">
        <v>93</v>
      </c>
      <c r="O36" s="32" t="n">
        <v>1</v>
      </c>
      <c r="P36" s="33" t="n">
        <f aca="false">G36+J36+M36</f>
        <v>9</v>
      </c>
      <c r="Q36" s="30" t="s">
        <v>93</v>
      </c>
      <c r="R36" s="30" t="n">
        <f aca="false">I36+L36+O36</f>
        <v>3</v>
      </c>
      <c r="S36" s="34" t="n">
        <f aca="false">IF(G36&gt;I36,1,0) + IF(J36&gt;L36,1,0) + IF(M36&gt;O36,1,0)</f>
        <v>3</v>
      </c>
      <c r="T36" s="35" t="n">
        <v>1</v>
      </c>
      <c r="W36" s="36" t="n">
        <v>1</v>
      </c>
      <c r="X36" s="37" t="s">
        <v>124</v>
      </c>
      <c r="Y36" s="38" t="s">
        <v>95</v>
      </c>
      <c r="Z36" s="39" t="s">
        <v>125</v>
      </c>
      <c r="AA36" s="40" t="n">
        <v>-6</v>
      </c>
      <c r="AB36" s="41" t="n">
        <v>9</v>
      </c>
      <c r="AC36" s="41" t="n">
        <v>4</v>
      </c>
      <c r="AD36" s="41" t="n">
        <v>4</v>
      </c>
      <c r="AE36" s="42"/>
      <c r="AF36" s="43" t="n">
        <f aca="false">IF(AA36&lt;0,0,IF(ISBLANK(AA36),0,1)) + IF(AB36&lt;0,0,IF(ISBLANK(AB36),0,1)) + IF(AC36&lt;0,0,IF(ISBLANK(AC36),0,1))+ IF(AD36&lt;0,0,IF(ISBLANK(AD36),0,1))+ IF(AE36&lt;0,0,IF(ISBLANK(AE36),0,1))</f>
        <v>3</v>
      </c>
      <c r="AG36" s="44" t="s">
        <v>93</v>
      </c>
      <c r="AH36" s="45" t="n">
        <f aca="false">IF(AA36&gt;=0,0,IF(ISBLANK(AA36),0,1)) + IF(AB36&gt;=0,0,IF(ISBLANK(AB36),0,1)) + IF(AC36&gt;=0,0,IF(ISBLANK(AC36),0,1))+ IF(AD36&gt;=0,0,IF(ISBLANK(AD36),0,1))+ IF(AE36&gt;=0,0,IF(ISBLANK(AE36),0,1))</f>
        <v>1</v>
      </c>
      <c r="AJ36" s="13" t="str">
        <f aca="false">C28</f>
        <v>Stebnická Kateřina</v>
      </c>
      <c r="AK36" s="13" t="s">
        <v>95</v>
      </c>
      <c r="AL36" s="13" t="str">
        <f aca="false">C41</f>
        <v>Veselý Jaroslav</v>
      </c>
      <c r="AM36" s="46" t="s">
        <v>97</v>
      </c>
      <c r="AO36" s="15" t="s">
        <v>34</v>
      </c>
      <c r="AP36" s="13" t="s">
        <v>35</v>
      </c>
      <c r="AQ36" s="13" t="s">
        <v>29</v>
      </c>
    </row>
    <row r="37" customFormat="false" ht="12.75" hidden="false" customHeight="false" outlineLevel="0" collapsed="false">
      <c r="A37" s="25"/>
      <c r="B37" s="26"/>
      <c r="C37" s="47" t="s">
        <v>31</v>
      </c>
      <c r="D37" s="28"/>
      <c r="E37" s="28"/>
      <c r="F37" s="28"/>
      <c r="G37" s="29"/>
      <c r="H37" s="30"/>
      <c r="I37" s="31"/>
      <c r="J37" s="29"/>
      <c r="K37" s="30"/>
      <c r="L37" s="31"/>
      <c r="M37" s="30"/>
      <c r="N37" s="30"/>
      <c r="O37" s="30"/>
      <c r="P37" s="33"/>
      <c r="Q37" s="30"/>
      <c r="R37" s="30"/>
      <c r="S37" s="34"/>
      <c r="T37" s="35"/>
      <c r="W37" s="48" t="n">
        <v>2</v>
      </c>
      <c r="X37" s="49" t="s">
        <v>126</v>
      </c>
      <c r="Y37" s="50" t="s">
        <v>95</v>
      </c>
      <c r="Z37" s="51" t="s">
        <v>127</v>
      </c>
      <c r="AA37" s="52" t="n">
        <v>7</v>
      </c>
      <c r="AB37" s="53" t="n">
        <v>6</v>
      </c>
      <c r="AC37" s="53" t="n">
        <v>0</v>
      </c>
      <c r="AD37" s="53"/>
      <c r="AE37" s="54"/>
      <c r="AF37" s="55" t="n">
        <f aca="false">IF(AA37&lt;0,0,IF(ISBLANK(AA37),0,1)) + IF(AB37&lt;0,0,IF(ISBLANK(AB37),0,1)) + IF(AC37&lt;0,0,IF(ISBLANK(AC37),0,1))+ IF(AD37&lt;0,0,IF(ISBLANK(AD37),0,1))+ IF(AE37&lt;0,0,IF(ISBLANK(AE37),0,1))</f>
        <v>3</v>
      </c>
      <c r="AG37" s="56" t="s">
        <v>93</v>
      </c>
      <c r="AH37" s="57" t="n">
        <f aca="false">IF(AA37&gt;=0,0,IF(ISBLANK(AA37),0,1)) + IF(AB37&gt;=0,0,IF(ISBLANK(AB37),0,1)) + IF(AC37&gt;=0,0,IF(ISBLANK(AC37),0,1))+ IF(AD37&gt;=0,0,IF(ISBLANK(AD37),0,1))+ IF(AE37&gt;=0,0,IF(ISBLANK(AE37),0,1))</f>
        <v>0</v>
      </c>
      <c r="AJ37" s="13" t="str">
        <f aca="false">C43</f>
        <v>Homola Kryštof</v>
      </c>
      <c r="AK37" s="13" t="s">
        <v>95</v>
      </c>
      <c r="AL37" s="13" t="str">
        <f aca="false">C30</f>
        <v>Kobzová Karolína</v>
      </c>
      <c r="AM37" s="46" t="s">
        <v>109</v>
      </c>
      <c r="AO37" s="15" t="s">
        <v>36</v>
      </c>
      <c r="AP37" s="13" t="s">
        <v>37</v>
      </c>
      <c r="AQ37" s="13" t="s">
        <v>38</v>
      </c>
    </row>
    <row r="38" customFormat="false" ht="12.75" hidden="false" customHeight="false" outlineLevel="0" collapsed="false">
      <c r="A38" s="58" t="n">
        <v>19</v>
      </c>
      <c r="B38" s="59" t="n">
        <v>2</v>
      </c>
      <c r="C38" s="60" t="s">
        <v>92</v>
      </c>
      <c r="D38" s="61" t="n">
        <v>2</v>
      </c>
      <c r="E38" s="32" t="s">
        <v>93</v>
      </c>
      <c r="F38" s="62" t="n">
        <v>3</v>
      </c>
      <c r="G38" s="63"/>
      <c r="H38" s="63"/>
      <c r="I38" s="63"/>
      <c r="J38" s="64" t="n">
        <v>3</v>
      </c>
      <c r="K38" s="32" t="s">
        <v>93</v>
      </c>
      <c r="L38" s="62" t="n">
        <v>0</v>
      </c>
      <c r="M38" s="64" t="n">
        <v>3</v>
      </c>
      <c r="N38" s="32" t="s">
        <v>93</v>
      </c>
      <c r="O38" s="32" t="n">
        <v>2</v>
      </c>
      <c r="P38" s="65" t="n">
        <f aca="false">D38+J38+M38</f>
        <v>8</v>
      </c>
      <c r="Q38" s="32" t="s">
        <v>93</v>
      </c>
      <c r="R38" s="32" t="n">
        <f aca="false">F38+L38+O38</f>
        <v>5</v>
      </c>
      <c r="S38" s="66" t="n">
        <f aca="false">IF(D38&gt;F38,1,0) + IF(J38&gt;L38,1,0) + IF(M38&gt;O38,1,0)</f>
        <v>2</v>
      </c>
      <c r="T38" s="67" t="n">
        <v>2</v>
      </c>
      <c r="W38" s="48" t="n">
        <v>3</v>
      </c>
      <c r="X38" s="49" t="s">
        <v>125</v>
      </c>
      <c r="Y38" s="68" t="s">
        <v>95</v>
      </c>
      <c r="Z38" s="51" t="s">
        <v>127</v>
      </c>
      <c r="AA38" s="52" t="n">
        <v>8</v>
      </c>
      <c r="AB38" s="53" t="n">
        <v>1</v>
      </c>
      <c r="AC38" s="53" t="n">
        <v>3</v>
      </c>
      <c r="AD38" s="53"/>
      <c r="AE38" s="54"/>
      <c r="AF38" s="55" t="n">
        <f aca="false">IF(AA38&lt;0,0,IF(ISBLANK(AA38),0,1)) + IF(AB38&lt;0,0,IF(ISBLANK(AB38),0,1)) + IF(AC38&lt;0,0,IF(ISBLANK(AC38),0,1))+ IF(AD38&lt;0,0,IF(ISBLANK(AD38),0,1))+ IF(AE38&lt;0,0,IF(ISBLANK(AE38),0,1))</f>
        <v>3</v>
      </c>
      <c r="AG38" s="56" t="s">
        <v>93</v>
      </c>
      <c r="AH38" s="57" t="n">
        <f aca="false">IF(AA38&gt;=0,0,IF(ISBLANK(AA38),0,1)) + IF(AB38&gt;=0,0,IF(ISBLANK(AB38),0,1)) + IF(AC38&gt;=0,0,IF(ISBLANK(AC38),0,1))+ IF(AD38&gt;=0,0,IF(ISBLANK(AD38),0,1))+ IF(AE38&gt;=0,0,IF(ISBLANK(AE38),0,1))</f>
        <v>0</v>
      </c>
      <c r="AM38" s="46"/>
      <c r="AO38" s="15" t="s">
        <v>39</v>
      </c>
      <c r="AP38" s="13" t="s">
        <v>40</v>
      </c>
      <c r="AQ38" s="13" t="s">
        <v>5</v>
      </c>
    </row>
    <row r="39" customFormat="false" ht="12.75" hidden="false" customHeight="false" outlineLevel="0" collapsed="false">
      <c r="A39" s="58"/>
      <c r="B39" s="59"/>
      <c r="C39" s="69" t="s">
        <v>128</v>
      </c>
      <c r="D39" s="61"/>
      <c r="E39" s="32"/>
      <c r="F39" s="62"/>
      <c r="G39" s="63"/>
      <c r="H39" s="63"/>
      <c r="I39" s="63"/>
      <c r="J39" s="64"/>
      <c r="K39" s="32"/>
      <c r="L39" s="62"/>
      <c r="M39" s="64"/>
      <c r="N39" s="32"/>
      <c r="O39" s="32"/>
      <c r="P39" s="65"/>
      <c r="Q39" s="32"/>
      <c r="R39" s="32"/>
      <c r="S39" s="66"/>
      <c r="T39" s="67"/>
      <c r="W39" s="48" t="n">
        <v>4</v>
      </c>
      <c r="X39" s="49" t="s">
        <v>124</v>
      </c>
      <c r="Y39" s="50" t="s">
        <v>95</v>
      </c>
      <c r="Z39" s="51" t="s">
        <v>126</v>
      </c>
      <c r="AA39" s="52" t="n">
        <v>10</v>
      </c>
      <c r="AB39" s="53" t="n">
        <v>8</v>
      </c>
      <c r="AC39" s="53" t="n">
        <v>-7</v>
      </c>
      <c r="AD39" s="53" t="n">
        <v>-5</v>
      </c>
      <c r="AE39" s="54" t="n">
        <v>9</v>
      </c>
      <c r="AF39" s="55" t="n">
        <f aca="false">IF(AA39&lt;0,0,IF(ISBLANK(AA39),0,1)) + IF(AB39&lt;0,0,IF(ISBLANK(AB39),0,1)) + IF(AC39&lt;0,0,IF(ISBLANK(AC39),0,1))+ IF(AD39&lt;0,0,IF(ISBLANK(AD39),0,1))+ IF(AE39&lt;0,0,IF(ISBLANK(AE39),0,1))</f>
        <v>3</v>
      </c>
      <c r="AG39" s="56" t="s">
        <v>93</v>
      </c>
      <c r="AH39" s="57" t="n">
        <f aca="false">IF(AA39&gt;=0,0,IF(ISBLANK(AA39),0,1)) + IF(AB39&gt;=0,0,IF(ISBLANK(AB39),0,1)) + IF(AC39&gt;=0,0,IF(ISBLANK(AC39),0,1))+ IF(AD39&gt;=0,0,IF(ISBLANK(AD39),0,1))+ IF(AE39&gt;=0,0,IF(ISBLANK(AE39),0,1))</f>
        <v>2</v>
      </c>
      <c r="AJ39" s="13" t="str">
        <f aca="false">AJ36</f>
        <v>Stebnická Kateřina</v>
      </c>
      <c r="AK39" s="13" t="s">
        <v>95</v>
      </c>
      <c r="AL39" s="13" t="str">
        <f aca="false">AJ37</f>
        <v>Homola Kryštof</v>
      </c>
      <c r="AM39" s="46" t="s">
        <v>103</v>
      </c>
      <c r="AO39" s="15" t="s">
        <v>41</v>
      </c>
      <c r="AP39" s="13" t="s">
        <v>42</v>
      </c>
      <c r="AQ39" s="13" t="s">
        <v>9</v>
      </c>
    </row>
    <row r="40" customFormat="false" ht="12.75" hidden="false" customHeight="false" outlineLevel="0" collapsed="false">
      <c r="A40" s="58" t="n">
        <v>22</v>
      </c>
      <c r="B40" s="59" t="n">
        <v>3</v>
      </c>
      <c r="C40" s="60" t="s">
        <v>102</v>
      </c>
      <c r="D40" s="61" t="n">
        <v>0</v>
      </c>
      <c r="E40" s="32" t="s">
        <v>93</v>
      </c>
      <c r="F40" s="62" t="n">
        <v>3</v>
      </c>
      <c r="G40" s="64" t="n">
        <v>0</v>
      </c>
      <c r="H40" s="32" t="s">
        <v>93</v>
      </c>
      <c r="I40" s="62" t="n">
        <v>3</v>
      </c>
      <c r="J40" s="63"/>
      <c r="K40" s="63"/>
      <c r="L40" s="63"/>
      <c r="M40" s="64" t="n">
        <v>0</v>
      </c>
      <c r="N40" s="32" t="s">
        <v>93</v>
      </c>
      <c r="O40" s="32" t="n">
        <v>3</v>
      </c>
      <c r="P40" s="65" t="n">
        <f aca="false">D40+G40+M40</f>
        <v>0</v>
      </c>
      <c r="Q40" s="32" t="s">
        <v>93</v>
      </c>
      <c r="R40" s="32" t="n">
        <f aca="false">F40+I40+O40</f>
        <v>9</v>
      </c>
      <c r="S40" s="66" t="n">
        <f aca="false">IF(D40&gt;F40,1,0) + IF(G40&gt;I40,1,0) + IF(M40&gt;O40,1,0)</f>
        <v>0</v>
      </c>
      <c r="T40" s="67" t="n">
        <v>4</v>
      </c>
      <c r="W40" s="48" t="n">
        <v>5</v>
      </c>
      <c r="X40" s="49" t="s">
        <v>126</v>
      </c>
      <c r="Y40" s="50" t="s">
        <v>95</v>
      </c>
      <c r="Z40" s="51" t="s">
        <v>125</v>
      </c>
      <c r="AA40" s="52" t="n">
        <v>-9</v>
      </c>
      <c r="AB40" s="53" t="n">
        <v>5</v>
      </c>
      <c r="AC40" s="53" t="n">
        <v>-7</v>
      </c>
      <c r="AD40" s="53" t="n">
        <v>7</v>
      </c>
      <c r="AE40" s="54" t="n">
        <v>10</v>
      </c>
      <c r="AF40" s="55" t="n">
        <f aca="false">IF(AA40&lt;0,0,IF(ISBLANK(AA40),0,1)) + IF(AB40&lt;0,0,IF(ISBLANK(AB40),0,1)) + IF(AC40&lt;0,0,IF(ISBLANK(AC40),0,1))+ IF(AD40&lt;0,0,IF(ISBLANK(AD40),0,1))+ IF(AE40&lt;0,0,IF(ISBLANK(AE40),0,1))</f>
        <v>3</v>
      </c>
      <c r="AG40" s="56" t="s">
        <v>93</v>
      </c>
      <c r="AH40" s="57" t="n">
        <f aca="false">IF(AA40&gt;=0,0,IF(ISBLANK(AA40),0,1)) + IF(AB40&gt;=0,0,IF(ISBLANK(AB40),0,1)) + IF(AC40&gt;=0,0,IF(ISBLANK(AC40),0,1))+ IF(AD40&gt;=0,0,IF(ISBLANK(AD40),0,1))+ IF(AE40&gt;=0,0,IF(ISBLANK(AE40),0,1))</f>
        <v>2</v>
      </c>
      <c r="AJ40" s="13" t="str">
        <f aca="false">AL36</f>
        <v>Veselý Jaroslav</v>
      </c>
      <c r="AK40" s="13" t="s">
        <v>95</v>
      </c>
      <c r="AL40" s="13" t="str">
        <f aca="false">AL37</f>
        <v>Kobzová Karolína</v>
      </c>
      <c r="AM40" s="46" t="s">
        <v>129</v>
      </c>
    </row>
    <row r="41" customFormat="false" ht="13.5" hidden="false" customHeight="false" outlineLevel="0" collapsed="false">
      <c r="A41" s="58"/>
      <c r="B41" s="59"/>
      <c r="C41" s="69" t="s">
        <v>42</v>
      </c>
      <c r="D41" s="61"/>
      <c r="E41" s="32"/>
      <c r="F41" s="62"/>
      <c r="G41" s="64"/>
      <c r="H41" s="32"/>
      <c r="I41" s="62"/>
      <c r="J41" s="63"/>
      <c r="K41" s="63"/>
      <c r="L41" s="63"/>
      <c r="M41" s="64"/>
      <c r="N41" s="32"/>
      <c r="O41" s="32"/>
      <c r="P41" s="65"/>
      <c r="Q41" s="32"/>
      <c r="R41" s="32"/>
      <c r="S41" s="66"/>
      <c r="T41" s="67"/>
      <c r="W41" s="70" t="n">
        <v>6</v>
      </c>
      <c r="X41" s="71" t="s">
        <v>127</v>
      </c>
      <c r="Y41" s="72" t="s">
        <v>95</v>
      </c>
      <c r="Z41" s="73" t="s">
        <v>124</v>
      </c>
      <c r="AA41" s="74" t="n">
        <v>-3</v>
      </c>
      <c r="AB41" s="75" t="n">
        <v>-4</v>
      </c>
      <c r="AC41" s="75" t="n">
        <v>-2</v>
      </c>
      <c r="AD41" s="75"/>
      <c r="AE41" s="76"/>
      <c r="AF41" s="77" t="n">
        <f aca="false">IF(AA41&lt;0,0,IF(ISBLANK(AA41),0,1)) + IF(AB41&lt;0,0,IF(ISBLANK(AB41),0,1)) + IF(AC41&lt;0,0,IF(ISBLANK(AC41),0,1))+ IF(AD41&lt;0,0,IF(ISBLANK(AD41),0,1))+ IF(AE41&lt;0,0,IF(ISBLANK(AE41),0,1))</f>
        <v>0</v>
      </c>
      <c r="AG41" s="78" t="s">
        <v>93</v>
      </c>
      <c r="AH41" s="79" t="n">
        <f aca="false">IF(AA41&gt;=0,0,IF(ISBLANK(AA41),0,1)) + IF(AB41&gt;=0,0,IF(ISBLANK(AB41),0,1)) + IF(AC41&gt;=0,0,IF(ISBLANK(AC41),0,1))+ IF(AD41&gt;=0,0,IF(ISBLANK(AD41),0,1))+ IF(AE41&gt;=0,0,IF(ISBLANK(AE41),0,1))</f>
        <v>3</v>
      </c>
      <c r="AM41" s="46"/>
    </row>
    <row r="42" customFormat="false" ht="12.75" hidden="false" customHeight="false" outlineLevel="0" collapsed="false">
      <c r="A42" s="80" t="n">
        <v>23</v>
      </c>
      <c r="B42" s="81" t="n">
        <v>4</v>
      </c>
      <c r="C42" s="60" t="s">
        <v>29</v>
      </c>
      <c r="D42" s="82" t="n">
        <v>1</v>
      </c>
      <c r="E42" s="83" t="s">
        <v>93</v>
      </c>
      <c r="F42" s="84" t="n">
        <v>3</v>
      </c>
      <c r="G42" s="85" t="n">
        <v>2</v>
      </c>
      <c r="H42" s="83" t="s">
        <v>93</v>
      </c>
      <c r="I42" s="84" t="n">
        <v>3</v>
      </c>
      <c r="J42" s="85" t="n">
        <v>3</v>
      </c>
      <c r="K42" s="83" t="s">
        <v>93</v>
      </c>
      <c r="L42" s="84" t="n">
        <v>0</v>
      </c>
      <c r="M42" s="86"/>
      <c r="N42" s="86"/>
      <c r="O42" s="86"/>
      <c r="P42" s="87" t="n">
        <f aca="false">D42+G42+J42</f>
        <v>6</v>
      </c>
      <c r="Q42" s="83" t="s">
        <v>93</v>
      </c>
      <c r="R42" s="83" t="n">
        <f aca="false">F42+I42+L42</f>
        <v>6</v>
      </c>
      <c r="S42" s="88" t="n">
        <f aca="false">IF(D42&gt;F42,1,0) + IF(G42&gt;I42,1,0) + IF(J42&gt;L42,1,0)</f>
        <v>1</v>
      </c>
      <c r="T42" s="89" t="n">
        <v>3</v>
      </c>
      <c r="AM42" s="46"/>
    </row>
    <row r="43" customFormat="false" ht="13.5" hidden="false" customHeight="false" outlineLevel="0" collapsed="false">
      <c r="A43" s="80"/>
      <c r="B43" s="81"/>
      <c r="C43" s="90" t="s">
        <v>35</v>
      </c>
      <c r="D43" s="82"/>
      <c r="E43" s="83"/>
      <c r="F43" s="84"/>
      <c r="G43" s="85"/>
      <c r="H43" s="83"/>
      <c r="I43" s="84"/>
      <c r="J43" s="85"/>
      <c r="K43" s="83"/>
      <c r="L43" s="84"/>
      <c r="M43" s="86"/>
      <c r="N43" s="86"/>
      <c r="O43" s="86"/>
      <c r="P43" s="87"/>
      <c r="Q43" s="83"/>
      <c r="R43" s="83"/>
      <c r="S43" s="88"/>
      <c r="T43" s="89"/>
      <c r="AM43" s="46"/>
    </row>
    <row r="44" customFormat="false" ht="12.75" hidden="false" customHeight="false" outlineLevel="0" collapsed="false">
      <c r="AM44" s="46"/>
    </row>
    <row r="45" customFormat="false" ht="13.5" hidden="false" customHeight="false" outlineLevel="0" collapsed="false">
      <c r="AM45" s="46"/>
    </row>
    <row r="46" customFormat="false" ht="13.5" hidden="false" customHeight="false" outlineLevel="0" collapsed="false">
      <c r="A46" s="17" t="s">
        <v>87</v>
      </c>
      <c r="B46" s="18" t="s">
        <v>130</v>
      </c>
      <c r="C46" s="18"/>
      <c r="D46" s="19" t="n">
        <v>1</v>
      </c>
      <c r="E46" s="19"/>
      <c r="F46" s="19"/>
      <c r="G46" s="20" t="n">
        <v>2</v>
      </c>
      <c r="H46" s="20"/>
      <c r="I46" s="20"/>
      <c r="J46" s="20" t="n">
        <v>3</v>
      </c>
      <c r="K46" s="20"/>
      <c r="L46" s="20"/>
      <c r="M46" s="21" t="n">
        <v>4</v>
      </c>
      <c r="N46" s="21"/>
      <c r="O46" s="21"/>
      <c r="P46" s="22" t="s">
        <v>89</v>
      </c>
      <c r="Q46" s="22"/>
      <c r="R46" s="22"/>
      <c r="S46" s="23" t="s">
        <v>90</v>
      </c>
      <c r="T46" s="23" t="s">
        <v>91</v>
      </c>
      <c r="W46" s="24" t="s">
        <v>130</v>
      </c>
      <c r="AM46" s="46"/>
    </row>
    <row r="47" customFormat="false" ht="12.75" hidden="false" customHeight="false" outlineLevel="0" collapsed="false">
      <c r="A47" s="25" t="n">
        <v>25</v>
      </c>
      <c r="B47" s="26" t="n">
        <v>1</v>
      </c>
      <c r="C47" s="27" t="s">
        <v>131</v>
      </c>
      <c r="D47" s="28"/>
      <c r="E47" s="28"/>
      <c r="F47" s="28"/>
      <c r="G47" s="29" t="n">
        <v>3</v>
      </c>
      <c r="H47" s="30" t="s">
        <v>93</v>
      </c>
      <c r="I47" s="31" t="n">
        <v>0</v>
      </c>
      <c r="J47" s="29" t="n">
        <v>3</v>
      </c>
      <c r="K47" s="30" t="s">
        <v>93</v>
      </c>
      <c r="L47" s="31" t="n">
        <v>0</v>
      </c>
      <c r="M47" s="30" t="n">
        <v>3</v>
      </c>
      <c r="N47" s="30" t="s">
        <v>93</v>
      </c>
      <c r="O47" s="32" t="n">
        <v>0</v>
      </c>
      <c r="P47" s="33" t="n">
        <f aca="false">G47+J47+M47</f>
        <v>9</v>
      </c>
      <c r="Q47" s="30" t="s">
        <v>93</v>
      </c>
      <c r="R47" s="30" t="n">
        <f aca="false">I47+L47+O47</f>
        <v>0</v>
      </c>
      <c r="S47" s="34" t="n">
        <f aca="false">IF(G47&gt;I47,1,0) + IF(J47&gt;L47,1,0) + IF(M47&gt;O47,1,0)</f>
        <v>3</v>
      </c>
      <c r="T47" s="35" t="n">
        <v>1</v>
      </c>
      <c r="W47" s="36" t="n">
        <v>1</v>
      </c>
      <c r="X47" s="37" t="s">
        <v>132</v>
      </c>
      <c r="Y47" s="38" t="s">
        <v>95</v>
      </c>
      <c r="Z47" s="39" t="s">
        <v>133</v>
      </c>
      <c r="AA47" s="40" t="n">
        <v>3</v>
      </c>
      <c r="AB47" s="41" t="n">
        <v>3</v>
      </c>
      <c r="AC47" s="41" t="n">
        <v>5</v>
      </c>
      <c r="AD47" s="41"/>
      <c r="AE47" s="42"/>
      <c r="AF47" s="43" t="n">
        <f aca="false">IF(AA47&lt;0,0,IF(ISBLANK(AA47),0,1)) + IF(AB47&lt;0,0,IF(ISBLANK(AB47),0,1)) + IF(AC47&lt;0,0,IF(ISBLANK(AC47),0,1))+ IF(AD47&lt;0,0,IF(ISBLANK(AD47),0,1))+ IF(AE47&lt;0,0,IF(ISBLANK(AE47),0,1))</f>
        <v>3</v>
      </c>
      <c r="AG47" s="44" t="s">
        <v>93</v>
      </c>
      <c r="AH47" s="45" t="n">
        <f aca="false">IF(AA47&gt;=0,0,IF(ISBLANK(AA47),0,1)) + IF(AB47&gt;=0,0,IF(ISBLANK(AB47),0,1)) + IF(AC47&gt;=0,0,IF(ISBLANK(AC47),0,1))+ IF(AD47&gt;=0,0,IF(ISBLANK(AD47),0,1))+ IF(AE47&gt;=0,0,IF(ISBLANK(AE47),0,1))</f>
        <v>0</v>
      </c>
      <c r="AJ47" s="13" t="str">
        <f aca="false">C48</f>
        <v>Vaněk Dominik</v>
      </c>
      <c r="AK47" s="13" t="s">
        <v>95</v>
      </c>
      <c r="AL47" s="13" t="str">
        <f aca="false">C61</f>
        <v>Kubíček  Ondřej</v>
      </c>
      <c r="AM47" s="46" t="s">
        <v>97</v>
      </c>
      <c r="AO47" s="15" t="s">
        <v>43</v>
      </c>
      <c r="AP47" s="13" t="s">
        <v>44</v>
      </c>
      <c r="AQ47" s="13" t="s">
        <v>45</v>
      </c>
    </row>
    <row r="48" customFormat="false" ht="12.75" hidden="false" customHeight="false" outlineLevel="0" collapsed="false">
      <c r="A48" s="25"/>
      <c r="B48" s="26"/>
      <c r="C48" s="47" t="s">
        <v>44</v>
      </c>
      <c r="D48" s="28"/>
      <c r="E48" s="28"/>
      <c r="F48" s="28"/>
      <c r="G48" s="29"/>
      <c r="H48" s="30"/>
      <c r="I48" s="31"/>
      <c r="J48" s="29"/>
      <c r="K48" s="30"/>
      <c r="L48" s="31"/>
      <c r="M48" s="30"/>
      <c r="N48" s="30"/>
      <c r="O48" s="30"/>
      <c r="P48" s="33"/>
      <c r="Q48" s="30"/>
      <c r="R48" s="30"/>
      <c r="S48" s="34"/>
      <c r="T48" s="35"/>
      <c r="W48" s="48" t="n">
        <v>2</v>
      </c>
      <c r="X48" s="49" t="s">
        <v>134</v>
      </c>
      <c r="Y48" s="50" t="s">
        <v>95</v>
      </c>
      <c r="Z48" s="51" t="s">
        <v>135</v>
      </c>
      <c r="AA48" s="52" t="n">
        <v>-7</v>
      </c>
      <c r="AB48" s="53" t="n">
        <v>10</v>
      </c>
      <c r="AC48" s="53" t="n">
        <v>-8</v>
      </c>
      <c r="AD48" s="53" t="n">
        <v>-10</v>
      </c>
      <c r="AE48" s="54"/>
      <c r="AF48" s="55" t="n">
        <f aca="false">IF(AA48&lt;0,0,IF(ISBLANK(AA48),0,1)) + IF(AB48&lt;0,0,IF(ISBLANK(AB48),0,1)) + IF(AC48&lt;0,0,IF(ISBLANK(AC48),0,1))+ IF(AD48&lt;0,0,IF(ISBLANK(AD48),0,1))+ IF(AE48&lt;0,0,IF(ISBLANK(AE48),0,1))</f>
        <v>1</v>
      </c>
      <c r="AG48" s="56" t="s">
        <v>93</v>
      </c>
      <c r="AH48" s="57" t="n">
        <f aca="false">IF(AA48&gt;=0,0,IF(ISBLANK(AA48),0,1)) + IF(AB48&gt;=0,0,IF(ISBLANK(AB48),0,1)) + IF(AC48&gt;=0,0,IF(ISBLANK(AC48),0,1))+ IF(AD48&gt;=0,0,IF(ISBLANK(AD48),0,1))+ IF(AE48&gt;=0,0,IF(ISBLANK(AE48),0,1))</f>
        <v>3</v>
      </c>
      <c r="AJ48" s="13" t="str">
        <f aca="false">C52</f>
        <v>Kreuziger Tobias</v>
      </c>
      <c r="AK48" s="13" t="s">
        <v>95</v>
      </c>
      <c r="AL48" s="13" t="str">
        <f aca="false">C63</f>
        <v>Petržela Tomáš</v>
      </c>
      <c r="AM48" s="46" t="s">
        <v>129</v>
      </c>
      <c r="AO48" s="15" t="s">
        <v>47</v>
      </c>
      <c r="AP48" s="13" t="s">
        <v>48</v>
      </c>
      <c r="AQ48" s="13" t="s">
        <v>29</v>
      </c>
    </row>
    <row r="49" customFormat="false" ht="12.75" hidden="false" customHeight="false" outlineLevel="0" collapsed="false">
      <c r="A49" s="58" t="n">
        <v>46</v>
      </c>
      <c r="B49" s="59" t="n">
        <v>2</v>
      </c>
      <c r="C49" s="60" t="s">
        <v>29</v>
      </c>
      <c r="D49" s="61" t="n">
        <v>0</v>
      </c>
      <c r="E49" s="32" t="s">
        <v>93</v>
      </c>
      <c r="F49" s="62" t="n">
        <v>3</v>
      </c>
      <c r="G49" s="63"/>
      <c r="H49" s="63"/>
      <c r="I49" s="63"/>
      <c r="J49" s="64" t="n">
        <v>1</v>
      </c>
      <c r="K49" s="32" t="s">
        <v>93</v>
      </c>
      <c r="L49" s="62" t="n">
        <v>3</v>
      </c>
      <c r="M49" s="64" t="n">
        <v>2</v>
      </c>
      <c r="N49" s="32" t="s">
        <v>93</v>
      </c>
      <c r="O49" s="32" t="n">
        <v>3</v>
      </c>
      <c r="P49" s="65" t="n">
        <f aca="false">D49+J49+M49</f>
        <v>3</v>
      </c>
      <c r="Q49" s="32" t="s">
        <v>93</v>
      </c>
      <c r="R49" s="32" t="n">
        <f aca="false">F49+L49+O49</f>
        <v>9</v>
      </c>
      <c r="S49" s="66" t="n">
        <f aca="false">IF(D49&gt;F49,1,0) + IF(J49&gt;L49,1,0) + IF(M49&gt;O49,1,0)</f>
        <v>0</v>
      </c>
      <c r="T49" s="67" t="n">
        <v>4</v>
      </c>
      <c r="W49" s="48" t="n">
        <v>3</v>
      </c>
      <c r="X49" s="49" t="s">
        <v>133</v>
      </c>
      <c r="Y49" s="68" t="s">
        <v>95</v>
      </c>
      <c r="Z49" s="51" t="s">
        <v>135</v>
      </c>
      <c r="AA49" s="52" t="n">
        <v>-7</v>
      </c>
      <c r="AB49" s="53" t="n">
        <v>-7</v>
      </c>
      <c r="AC49" s="53" t="n">
        <v>6</v>
      </c>
      <c r="AD49" s="53" t="n">
        <v>6</v>
      </c>
      <c r="AE49" s="54" t="n">
        <v>-7</v>
      </c>
      <c r="AF49" s="55" t="n">
        <f aca="false">IF(AA49&lt;0,0,IF(ISBLANK(AA49),0,1)) + IF(AB49&lt;0,0,IF(ISBLANK(AB49),0,1)) + IF(AC49&lt;0,0,IF(ISBLANK(AC49),0,1))+ IF(AD49&lt;0,0,IF(ISBLANK(AD49),0,1))+ IF(AE49&lt;0,0,IF(ISBLANK(AE49),0,1))</f>
        <v>2</v>
      </c>
      <c r="AG49" s="56" t="s">
        <v>93</v>
      </c>
      <c r="AH49" s="57" t="n">
        <f aca="false">IF(AA49&gt;=0,0,IF(ISBLANK(AA49),0,1)) + IF(AB49&gt;=0,0,IF(ISBLANK(AB49),0,1)) + IF(AC49&gt;=0,0,IF(ISBLANK(AC49),0,1))+ IF(AD49&gt;=0,0,IF(ISBLANK(AD49),0,1))+ IF(AE49&gt;=0,0,IF(ISBLANK(AE49),0,1))</f>
        <v>3</v>
      </c>
      <c r="AM49" s="46"/>
      <c r="AO49" s="15" t="s">
        <v>49</v>
      </c>
      <c r="AP49" s="13" t="s">
        <v>50</v>
      </c>
      <c r="AQ49" s="13" t="s">
        <v>38</v>
      </c>
    </row>
    <row r="50" customFormat="false" ht="12.75" hidden="false" customHeight="false" outlineLevel="0" collapsed="false">
      <c r="A50" s="58"/>
      <c r="B50" s="59"/>
      <c r="C50" s="69" t="s">
        <v>58</v>
      </c>
      <c r="D50" s="61"/>
      <c r="E50" s="32"/>
      <c r="F50" s="62"/>
      <c r="G50" s="63"/>
      <c r="H50" s="63"/>
      <c r="I50" s="63"/>
      <c r="J50" s="64"/>
      <c r="K50" s="32"/>
      <c r="L50" s="62"/>
      <c r="M50" s="64"/>
      <c r="N50" s="32"/>
      <c r="O50" s="32"/>
      <c r="P50" s="65"/>
      <c r="Q50" s="32"/>
      <c r="R50" s="32"/>
      <c r="S50" s="66"/>
      <c r="T50" s="67"/>
      <c r="W50" s="48" t="n">
        <v>4</v>
      </c>
      <c r="X50" s="49" t="s">
        <v>132</v>
      </c>
      <c r="Y50" s="50" t="s">
        <v>95</v>
      </c>
      <c r="Z50" s="51" t="s">
        <v>134</v>
      </c>
      <c r="AA50" s="52" t="n">
        <v>4</v>
      </c>
      <c r="AB50" s="53" t="n">
        <v>7</v>
      </c>
      <c r="AC50" s="53" t="n">
        <v>6</v>
      </c>
      <c r="AD50" s="53"/>
      <c r="AE50" s="54"/>
      <c r="AF50" s="55" t="n">
        <f aca="false">IF(AA50&lt;0,0,IF(ISBLANK(AA50),0,1)) + IF(AB50&lt;0,0,IF(ISBLANK(AB50),0,1)) + IF(AC50&lt;0,0,IF(ISBLANK(AC50),0,1))+ IF(AD50&lt;0,0,IF(ISBLANK(AD50),0,1))+ IF(AE50&lt;0,0,IF(ISBLANK(AE50),0,1))</f>
        <v>3</v>
      </c>
      <c r="AG50" s="56" t="s">
        <v>93</v>
      </c>
      <c r="AH50" s="57" t="n">
        <f aca="false">IF(AA50&gt;=0,0,IF(ISBLANK(AA50),0,1)) + IF(AB50&gt;=0,0,IF(ISBLANK(AB50),0,1)) + IF(AC50&gt;=0,0,IF(ISBLANK(AC50),0,1))+ IF(AD50&gt;=0,0,IF(ISBLANK(AD50),0,1))+ IF(AE50&gt;=0,0,IF(ISBLANK(AE50),0,1))</f>
        <v>0</v>
      </c>
      <c r="AJ50" s="13" t="str">
        <f aca="false">AJ47</f>
        <v>Vaněk Dominik</v>
      </c>
      <c r="AK50" s="13" t="s">
        <v>95</v>
      </c>
      <c r="AL50" s="13" t="str">
        <f aca="false">AL48</f>
        <v>Petržela Tomáš</v>
      </c>
      <c r="AM50" s="46" t="s">
        <v>97</v>
      </c>
      <c r="AO50" s="15" t="s">
        <v>51</v>
      </c>
      <c r="AP50" s="13" t="s">
        <v>52</v>
      </c>
      <c r="AQ50" s="13" t="s">
        <v>9</v>
      </c>
    </row>
    <row r="51" customFormat="false" ht="12.75" hidden="false" customHeight="false" outlineLevel="0" collapsed="false">
      <c r="A51" s="58" t="n">
        <v>39</v>
      </c>
      <c r="B51" s="59" t="n">
        <v>3</v>
      </c>
      <c r="C51" s="60" t="s">
        <v>102</v>
      </c>
      <c r="D51" s="61" t="n">
        <v>0</v>
      </c>
      <c r="E51" s="32" t="s">
        <v>93</v>
      </c>
      <c r="F51" s="62" t="n">
        <v>3</v>
      </c>
      <c r="G51" s="64" t="n">
        <v>3</v>
      </c>
      <c r="H51" s="32" t="s">
        <v>93</v>
      </c>
      <c r="I51" s="62" t="n">
        <v>1</v>
      </c>
      <c r="J51" s="63"/>
      <c r="K51" s="63"/>
      <c r="L51" s="63"/>
      <c r="M51" s="64" t="n">
        <v>3</v>
      </c>
      <c r="N51" s="32" t="s">
        <v>93</v>
      </c>
      <c r="O51" s="32" t="n">
        <v>2</v>
      </c>
      <c r="P51" s="65" t="n">
        <f aca="false">D51+G51+M51</f>
        <v>6</v>
      </c>
      <c r="Q51" s="32" t="s">
        <v>93</v>
      </c>
      <c r="R51" s="32" t="n">
        <f aca="false">F51+I51+O51</f>
        <v>6</v>
      </c>
      <c r="S51" s="66" t="n">
        <f aca="false">IF(D51&gt;F51,1,0) + IF(G51&gt;I51,1,0) + IF(M51&gt;O51,1,0)</f>
        <v>2</v>
      </c>
      <c r="T51" s="67" t="n">
        <v>2</v>
      </c>
      <c r="W51" s="48" t="n">
        <v>5</v>
      </c>
      <c r="X51" s="49" t="s">
        <v>134</v>
      </c>
      <c r="Y51" s="50" t="s">
        <v>95</v>
      </c>
      <c r="Z51" s="51" t="s">
        <v>133</v>
      </c>
      <c r="AA51" s="52" t="n">
        <v>-5</v>
      </c>
      <c r="AB51" s="53" t="n">
        <v>8</v>
      </c>
      <c r="AC51" s="53" t="n">
        <v>-9</v>
      </c>
      <c r="AD51" s="53" t="n">
        <v>8</v>
      </c>
      <c r="AE51" s="54" t="n">
        <v>-3</v>
      </c>
      <c r="AF51" s="55" t="n">
        <f aca="false">IF(AA51&lt;0,0,IF(ISBLANK(AA51),0,1)) + IF(AB51&lt;0,0,IF(ISBLANK(AB51),0,1)) + IF(AC51&lt;0,0,IF(ISBLANK(AC51),0,1))+ IF(AD51&lt;0,0,IF(ISBLANK(AD51),0,1))+ IF(AE51&lt;0,0,IF(ISBLANK(AE51),0,1))</f>
        <v>2</v>
      </c>
      <c r="AG51" s="56" t="s">
        <v>93</v>
      </c>
      <c r="AH51" s="57" t="n">
        <f aca="false">IF(AA51&gt;=0,0,IF(ISBLANK(AA51),0,1)) + IF(AB51&gt;=0,0,IF(ISBLANK(AB51),0,1)) + IF(AC51&gt;=0,0,IF(ISBLANK(AC51),0,1))+ IF(AD51&gt;=0,0,IF(ISBLANK(AD51),0,1))+ IF(AE51&gt;=0,0,IF(ISBLANK(AE51),0,1))</f>
        <v>3</v>
      </c>
      <c r="AJ51" s="13" t="str">
        <f aca="false">AJ48</f>
        <v>Kreuziger Tobias</v>
      </c>
      <c r="AK51" s="13" t="s">
        <v>95</v>
      </c>
      <c r="AL51" s="13" t="str">
        <f aca="false">AL47</f>
        <v>Kubíček  Ondřej</v>
      </c>
      <c r="AM51" s="46" t="s">
        <v>103</v>
      </c>
    </row>
    <row r="52" customFormat="false" ht="13.5" hidden="false" customHeight="false" outlineLevel="0" collapsed="false">
      <c r="A52" s="58"/>
      <c r="B52" s="59"/>
      <c r="C52" s="69" t="s">
        <v>52</v>
      </c>
      <c r="D52" s="61"/>
      <c r="E52" s="32"/>
      <c r="F52" s="62"/>
      <c r="G52" s="64"/>
      <c r="H52" s="32"/>
      <c r="I52" s="62"/>
      <c r="J52" s="63"/>
      <c r="K52" s="63"/>
      <c r="L52" s="63"/>
      <c r="M52" s="64"/>
      <c r="N52" s="32"/>
      <c r="O52" s="32"/>
      <c r="P52" s="65"/>
      <c r="Q52" s="32"/>
      <c r="R52" s="32"/>
      <c r="S52" s="66"/>
      <c r="T52" s="67"/>
      <c r="W52" s="70" t="n">
        <v>6</v>
      </c>
      <c r="X52" s="71" t="s">
        <v>135</v>
      </c>
      <c r="Y52" s="72" t="s">
        <v>95</v>
      </c>
      <c r="Z52" s="73" t="s">
        <v>132</v>
      </c>
      <c r="AA52" s="74" t="n">
        <v>-5</v>
      </c>
      <c r="AB52" s="75" t="n">
        <v>-7</v>
      </c>
      <c r="AC52" s="75" t="n">
        <v>-9</v>
      </c>
      <c r="AD52" s="75"/>
      <c r="AE52" s="76"/>
      <c r="AF52" s="77" t="n">
        <f aca="false">IF(AA52&lt;0,0,IF(ISBLANK(AA52),0,1)) + IF(AB52&lt;0,0,IF(ISBLANK(AB52),0,1)) + IF(AC52&lt;0,0,IF(ISBLANK(AC52),0,1))+ IF(AD52&lt;0,0,IF(ISBLANK(AD52),0,1))+ IF(AE52&lt;0,0,IF(ISBLANK(AE52),0,1))</f>
        <v>0</v>
      </c>
      <c r="AG52" s="78" t="s">
        <v>93</v>
      </c>
      <c r="AH52" s="79" t="n">
        <f aca="false">IF(AA52&gt;=0,0,IF(ISBLANK(AA52),0,1)) + IF(AB52&gt;=0,0,IF(ISBLANK(AB52),0,1)) + IF(AC52&gt;=0,0,IF(ISBLANK(AC52),0,1))+ IF(AD52&gt;=0,0,IF(ISBLANK(AD52),0,1))+ IF(AE52&gt;=0,0,IF(ISBLANK(AE52),0,1))</f>
        <v>3</v>
      </c>
      <c r="AM52" s="46"/>
    </row>
    <row r="53" customFormat="false" ht="12.75" hidden="false" customHeight="false" outlineLevel="0" collapsed="false">
      <c r="A53" s="80" t="n">
        <v>45</v>
      </c>
      <c r="B53" s="81" t="n">
        <v>4</v>
      </c>
      <c r="C53" s="60" t="s">
        <v>29</v>
      </c>
      <c r="D53" s="82" t="n">
        <v>0</v>
      </c>
      <c r="E53" s="83" t="s">
        <v>93</v>
      </c>
      <c r="F53" s="84" t="n">
        <v>3</v>
      </c>
      <c r="G53" s="85" t="n">
        <v>3</v>
      </c>
      <c r="H53" s="83" t="s">
        <v>93</v>
      </c>
      <c r="I53" s="84" t="n">
        <v>2</v>
      </c>
      <c r="J53" s="85" t="n">
        <v>2</v>
      </c>
      <c r="K53" s="83" t="s">
        <v>93</v>
      </c>
      <c r="L53" s="84" t="n">
        <v>3</v>
      </c>
      <c r="M53" s="86"/>
      <c r="N53" s="86"/>
      <c r="O53" s="86"/>
      <c r="P53" s="87" t="n">
        <f aca="false">D53+G53+J53</f>
        <v>5</v>
      </c>
      <c r="Q53" s="83" t="s">
        <v>93</v>
      </c>
      <c r="R53" s="83" t="n">
        <f aca="false">F53+I53+L53</f>
        <v>8</v>
      </c>
      <c r="S53" s="88" t="n">
        <f aca="false">IF(D53&gt;F53,1,0) + IF(G53&gt;I53,1,0) + IF(J53&gt;L53,1,0)</f>
        <v>1</v>
      </c>
      <c r="T53" s="89" t="n">
        <v>3</v>
      </c>
      <c r="AM53" s="46"/>
    </row>
    <row r="54" customFormat="false" ht="13.5" hidden="false" customHeight="false" outlineLevel="0" collapsed="false">
      <c r="A54" s="80"/>
      <c r="B54" s="81"/>
      <c r="C54" s="90" t="s">
        <v>56</v>
      </c>
      <c r="D54" s="82"/>
      <c r="E54" s="83"/>
      <c r="F54" s="84"/>
      <c r="G54" s="85"/>
      <c r="H54" s="83"/>
      <c r="I54" s="84"/>
      <c r="J54" s="85"/>
      <c r="K54" s="83"/>
      <c r="L54" s="84"/>
      <c r="M54" s="86"/>
      <c r="N54" s="86"/>
      <c r="O54" s="86"/>
      <c r="P54" s="87"/>
      <c r="Q54" s="83"/>
      <c r="R54" s="83"/>
      <c r="S54" s="88"/>
      <c r="T54" s="89"/>
      <c r="AM54" s="46"/>
    </row>
    <row r="55" customFormat="false" ht="12.75" hidden="false" customHeight="false" outlineLevel="0" collapsed="false">
      <c r="AM55" s="46"/>
    </row>
    <row r="56" customFormat="false" ht="13.5" hidden="false" customHeight="false" outlineLevel="0" collapsed="false">
      <c r="AM56" s="46"/>
    </row>
    <row r="57" customFormat="false" ht="13.5" hidden="false" customHeight="false" outlineLevel="0" collapsed="false">
      <c r="A57" s="17" t="s">
        <v>87</v>
      </c>
      <c r="B57" s="18" t="s">
        <v>136</v>
      </c>
      <c r="C57" s="18"/>
      <c r="D57" s="19" t="n">
        <v>1</v>
      </c>
      <c r="E57" s="19"/>
      <c r="F57" s="19"/>
      <c r="G57" s="20" t="n">
        <v>2</v>
      </c>
      <c r="H57" s="20"/>
      <c r="I57" s="20"/>
      <c r="J57" s="20" t="n">
        <v>3</v>
      </c>
      <c r="K57" s="20"/>
      <c r="L57" s="20"/>
      <c r="M57" s="21" t="n">
        <v>4</v>
      </c>
      <c r="N57" s="21"/>
      <c r="O57" s="21"/>
      <c r="P57" s="22" t="s">
        <v>89</v>
      </c>
      <c r="Q57" s="22"/>
      <c r="R57" s="22"/>
      <c r="S57" s="23" t="s">
        <v>90</v>
      </c>
      <c r="T57" s="23" t="s">
        <v>91</v>
      </c>
      <c r="W57" s="24" t="s">
        <v>136</v>
      </c>
      <c r="AM57" s="46"/>
    </row>
    <row r="58" customFormat="false" ht="12.75" hidden="false" customHeight="false" outlineLevel="0" collapsed="false">
      <c r="A58" s="25" t="n">
        <v>28</v>
      </c>
      <c r="B58" s="26" t="n">
        <v>1</v>
      </c>
      <c r="C58" s="27" t="s">
        <v>102</v>
      </c>
      <c r="D58" s="28"/>
      <c r="E58" s="28"/>
      <c r="F58" s="28"/>
      <c r="G58" s="29" t="n">
        <v>0</v>
      </c>
      <c r="H58" s="30" t="s">
        <v>93</v>
      </c>
      <c r="I58" s="31" t="n">
        <v>3</v>
      </c>
      <c r="J58" s="29" t="n">
        <v>0</v>
      </c>
      <c r="K58" s="30" t="s">
        <v>93</v>
      </c>
      <c r="L58" s="31" t="n">
        <v>3</v>
      </c>
      <c r="M58" s="30" t="n">
        <v>3</v>
      </c>
      <c r="N58" s="30" t="s">
        <v>93</v>
      </c>
      <c r="O58" s="32" t="n">
        <v>0</v>
      </c>
      <c r="P58" s="33" t="n">
        <f aca="false">G58+J58+M58</f>
        <v>3</v>
      </c>
      <c r="Q58" s="30" t="s">
        <v>93</v>
      </c>
      <c r="R58" s="30" t="n">
        <f aca="false">I58+L58+O58</f>
        <v>6</v>
      </c>
      <c r="S58" s="34" t="n">
        <f aca="false">IF(G58&gt;I58,1,0) + IF(J58&gt;L58,1,0) + IF(M58&gt;O58,1,0)</f>
        <v>1</v>
      </c>
      <c r="T58" s="35" t="n">
        <v>3</v>
      </c>
      <c r="W58" s="36" t="n">
        <v>1</v>
      </c>
      <c r="X58" s="37" t="s">
        <v>137</v>
      </c>
      <c r="Y58" s="38" t="s">
        <v>95</v>
      </c>
      <c r="Z58" s="39" t="s">
        <v>138</v>
      </c>
      <c r="AA58" s="40" t="n">
        <v>7</v>
      </c>
      <c r="AB58" s="41" t="n">
        <v>7</v>
      </c>
      <c r="AC58" s="41" t="n">
        <v>9</v>
      </c>
      <c r="AD58" s="41"/>
      <c r="AE58" s="42"/>
      <c r="AF58" s="43" t="n">
        <f aca="false">IF(AA58&lt;0,0,IF(ISBLANK(AA58),0,1)) + IF(AB58&lt;0,0,IF(ISBLANK(AB58),0,1)) + IF(AC58&lt;0,0,IF(ISBLANK(AC58),0,1))+ IF(AD58&lt;0,0,IF(ISBLANK(AD58),0,1))+ IF(AE58&lt;0,0,IF(ISBLANK(AE58),0,1))</f>
        <v>3</v>
      </c>
      <c r="AG58" s="44" t="s">
        <v>93</v>
      </c>
      <c r="AH58" s="45" t="n">
        <f aca="false">IF(AA58&gt;=0,0,IF(ISBLANK(AA58),0,1)) + IF(AB58&gt;=0,0,IF(ISBLANK(AB58),0,1)) + IF(AC58&gt;=0,0,IF(ISBLANK(AC58),0,1))+ IF(AD58&gt;=0,0,IF(ISBLANK(AD58),0,1))+ IF(AE58&gt;=0,0,IF(ISBLANK(AE58),0,1))</f>
        <v>0</v>
      </c>
      <c r="AJ58" s="13" t="str">
        <f aca="false">C54</f>
        <v>Ferenc Sebastián</v>
      </c>
      <c r="AK58" s="13" t="s">
        <v>95</v>
      </c>
      <c r="AL58" s="13" t="str">
        <f aca="false">C65</f>
        <v>Kutal Martin</v>
      </c>
      <c r="AM58" s="46" t="s">
        <v>109</v>
      </c>
      <c r="AO58" s="15" t="s">
        <v>53</v>
      </c>
      <c r="AP58" s="13" t="s">
        <v>54</v>
      </c>
      <c r="AQ58" s="13" t="s">
        <v>9</v>
      </c>
    </row>
    <row r="59" customFormat="false" ht="12.75" hidden="false" customHeight="false" outlineLevel="0" collapsed="false">
      <c r="A59" s="25"/>
      <c r="B59" s="26"/>
      <c r="C59" s="47" t="s">
        <v>54</v>
      </c>
      <c r="D59" s="28"/>
      <c r="E59" s="28"/>
      <c r="F59" s="28"/>
      <c r="G59" s="29"/>
      <c r="H59" s="30"/>
      <c r="I59" s="31"/>
      <c r="J59" s="29"/>
      <c r="K59" s="30"/>
      <c r="L59" s="31"/>
      <c r="M59" s="30"/>
      <c r="N59" s="30"/>
      <c r="O59" s="30"/>
      <c r="P59" s="33"/>
      <c r="Q59" s="30"/>
      <c r="R59" s="30"/>
      <c r="S59" s="34"/>
      <c r="T59" s="35"/>
      <c r="W59" s="48" t="n">
        <v>2</v>
      </c>
      <c r="X59" s="49" t="s">
        <v>139</v>
      </c>
      <c r="Y59" s="50" t="s">
        <v>95</v>
      </c>
      <c r="Z59" s="51" t="s">
        <v>140</v>
      </c>
      <c r="AA59" s="52" t="n">
        <v>5</v>
      </c>
      <c r="AB59" s="53" t="n">
        <v>-2</v>
      </c>
      <c r="AC59" s="53" t="n">
        <v>-8</v>
      </c>
      <c r="AD59" s="53" t="n">
        <v>9</v>
      </c>
      <c r="AE59" s="54" t="n">
        <v>-9</v>
      </c>
      <c r="AF59" s="55" t="n">
        <f aca="false">IF(AA59&lt;0,0,IF(ISBLANK(AA59),0,1)) + IF(AB59&lt;0,0,IF(ISBLANK(AB59),0,1)) + IF(AC59&lt;0,0,IF(ISBLANK(AC59),0,1))+ IF(AD59&lt;0,0,IF(ISBLANK(AD59),0,1))+ IF(AE59&lt;0,0,IF(ISBLANK(AE59),0,1))</f>
        <v>2</v>
      </c>
      <c r="AG59" s="56" t="s">
        <v>93</v>
      </c>
      <c r="AH59" s="57" t="n">
        <f aca="false">IF(AA59&gt;=0,0,IF(ISBLANK(AA59),0,1)) + IF(AB59&gt;=0,0,IF(ISBLANK(AB59),0,1)) + IF(AC59&gt;=0,0,IF(ISBLANK(AC59),0,1))+ IF(AD59&gt;=0,0,IF(ISBLANK(AD59),0,1))+ IF(AE59&gt;=0,0,IF(ISBLANK(AE59),0,1))</f>
        <v>3</v>
      </c>
      <c r="AJ59" s="13" t="str">
        <f aca="false">C50</f>
        <v>Hantek Vojtěch</v>
      </c>
      <c r="AK59" s="13" t="s">
        <v>95</v>
      </c>
      <c r="AL59" s="13" t="str">
        <f aca="false">C59</f>
        <v>Tran Van Tien</v>
      </c>
      <c r="AM59" s="46" t="s">
        <v>103</v>
      </c>
      <c r="AO59" s="15" t="s">
        <v>55</v>
      </c>
      <c r="AP59" s="13" t="s">
        <v>56</v>
      </c>
      <c r="AQ59" s="13" t="s">
        <v>29</v>
      </c>
    </row>
    <row r="60" customFormat="false" ht="12.75" hidden="false" customHeight="false" outlineLevel="0" collapsed="false">
      <c r="A60" s="58" t="n">
        <v>27</v>
      </c>
      <c r="B60" s="59" t="n">
        <v>2</v>
      </c>
      <c r="C60" s="60" t="s">
        <v>121</v>
      </c>
      <c r="D60" s="61" t="n">
        <v>3</v>
      </c>
      <c r="E60" s="32" t="s">
        <v>93</v>
      </c>
      <c r="F60" s="62" t="n">
        <v>0</v>
      </c>
      <c r="G60" s="63"/>
      <c r="H60" s="63"/>
      <c r="I60" s="63"/>
      <c r="J60" s="64" t="n">
        <v>2</v>
      </c>
      <c r="K60" s="32" t="s">
        <v>93</v>
      </c>
      <c r="L60" s="62" t="n">
        <v>3</v>
      </c>
      <c r="M60" s="64" t="n">
        <v>3</v>
      </c>
      <c r="N60" s="32" t="s">
        <v>93</v>
      </c>
      <c r="O60" s="32" t="n">
        <v>0</v>
      </c>
      <c r="P60" s="65" t="n">
        <f aca="false">D60+J60+M60</f>
        <v>8</v>
      </c>
      <c r="Q60" s="32" t="s">
        <v>93</v>
      </c>
      <c r="R60" s="32" t="n">
        <f aca="false">F60+L60+O60</f>
        <v>3</v>
      </c>
      <c r="S60" s="66" t="n">
        <f aca="false">IF(D60&gt;F60,1,0) + IF(J60&gt;L60,1,0) + IF(M60&gt;O60,1,0)</f>
        <v>2</v>
      </c>
      <c r="T60" s="67" t="n">
        <v>2</v>
      </c>
      <c r="W60" s="48" t="n">
        <v>3</v>
      </c>
      <c r="X60" s="49" t="s">
        <v>138</v>
      </c>
      <c r="Y60" s="68" t="s">
        <v>95</v>
      </c>
      <c r="Z60" s="51" t="s">
        <v>140</v>
      </c>
      <c r="AA60" s="52" t="n">
        <v>-4</v>
      </c>
      <c r="AB60" s="53" t="n">
        <v>-7</v>
      </c>
      <c r="AC60" s="53" t="n">
        <v>-11</v>
      </c>
      <c r="AD60" s="53"/>
      <c r="AE60" s="54"/>
      <c r="AF60" s="55" t="n">
        <f aca="false">IF(AA60&lt;0,0,IF(ISBLANK(AA60),0,1)) + IF(AB60&lt;0,0,IF(ISBLANK(AB60),0,1)) + IF(AC60&lt;0,0,IF(ISBLANK(AC60),0,1))+ IF(AD60&lt;0,0,IF(ISBLANK(AD60),0,1))+ IF(AE60&lt;0,0,IF(ISBLANK(AE60),0,1))</f>
        <v>0</v>
      </c>
      <c r="AG60" s="56" t="s">
        <v>93</v>
      </c>
      <c r="AH60" s="57" t="n">
        <f aca="false">IF(AA60&gt;=0,0,IF(ISBLANK(AA60),0,1)) + IF(AB60&gt;=0,0,IF(ISBLANK(AB60),0,1)) + IF(AC60&gt;=0,0,IF(ISBLANK(AC60),0,1))+ IF(AD60&gt;=0,0,IF(ISBLANK(AD60),0,1))+ IF(AE60&gt;=0,0,IF(ISBLANK(AE60),0,1))</f>
        <v>3</v>
      </c>
      <c r="AM60" s="46"/>
      <c r="AO60" s="15" t="s">
        <v>57</v>
      </c>
      <c r="AP60" s="13" t="s">
        <v>58</v>
      </c>
      <c r="AQ60" s="13" t="s">
        <v>29</v>
      </c>
    </row>
    <row r="61" customFormat="false" ht="12.75" hidden="false" customHeight="false" outlineLevel="0" collapsed="false">
      <c r="A61" s="58"/>
      <c r="B61" s="59"/>
      <c r="C61" s="69" t="s">
        <v>141</v>
      </c>
      <c r="D61" s="61"/>
      <c r="E61" s="32"/>
      <c r="F61" s="62"/>
      <c r="G61" s="63"/>
      <c r="H61" s="63"/>
      <c r="I61" s="63"/>
      <c r="J61" s="64"/>
      <c r="K61" s="32"/>
      <c r="L61" s="62"/>
      <c r="M61" s="64"/>
      <c r="N61" s="32"/>
      <c r="O61" s="32"/>
      <c r="P61" s="65"/>
      <c r="Q61" s="32"/>
      <c r="R61" s="32"/>
      <c r="S61" s="66"/>
      <c r="T61" s="67"/>
      <c r="W61" s="48" t="n">
        <v>4</v>
      </c>
      <c r="X61" s="49" t="s">
        <v>137</v>
      </c>
      <c r="Y61" s="50" t="s">
        <v>95</v>
      </c>
      <c r="Z61" s="51" t="s">
        <v>139</v>
      </c>
      <c r="AA61" s="52" t="n">
        <v>-11</v>
      </c>
      <c r="AB61" s="53" t="n">
        <v>-10</v>
      </c>
      <c r="AC61" s="53" t="n">
        <v>-8</v>
      </c>
      <c r="AD61" s="53"/>
      <c r="AE61" s="54"/>
      <c r="AF61" s="55" t="n">
        <f aca="false">IF(AA61&lt;0,0,IF(ISBLANK(AA61),0,1)) + IF(AB61&lt;0,0,IF(ISBLANK(AB61),0,1)) + IF(AC61&lt;0,0,IF(ISBLANK(AC61),0,1))+ IF(AD61&lt;0,0,IF(ISBLANK(AD61),0,1))+ IF(AE61&lt;0,0,IF(ISBLANK(AE61),0,1))</f>
        <v>0</v>
      </c>
      <c r="AG61" s="56" t="s">
        <v>93</v>
      </c>
      <c r="AH61" s="57" t="n">
        <f aca="false">IF(AA61&gt;=0,0,IF(ISBLANK(AA61),0,1)) + IF(AB61&gt;=0,0,IF(ISBLANK(AB61),0,1)) + IF(AC61&gt;=0,0,IF(ISBLANK(AC61),0,1))+ IF(AD61&gt;=0,0,IF(ISBLANK(AD61),0,1))+ IF(AE61&gt;=0,0,IF(ISBLANK(AE61),0,1))</f>
        <v>3</v>
      </c>
      <c r="AJ61" s="13" t="str">
        <f aca="false">AJ58</f>
        <v>Ferenc Sebastián</v>
      </c>
      <c r="AK61" s="13" t="s">
        <v>95</v>
      </c>
      <c r="AL61" s="13" t="str">
        <f aca="false">AL59</f>
        <v>Tran Van Tien</v>
      </c>
      <c r="AM61" s="46" t="s">
        <v>129</v>
      </c>
      <c r="AO61" s="15" t="s">
        <v>59</v>
      </c>
      <c r="AP61" s="13" t="s">
        <v>60</v>
      </c>
      <c r="AQ61" s="13" t="s">
        <v>61</v>
      </c>
    </row>
    <row r="62" customFormat="false" ht="12.75" hidden="false" customHeight="false" outlineLevel="0" collapsed="false">
      <c r="A62" s="58" t="n">
        <v>40</v>
      </c>
      <c r="B62" s="59" t="n">
        <v>3</v>
      </c>
      <c r="C62" s="60" t="s">
        <v>29</v>
      </c>
      <c r="D62" s="61" t="n">
        <v>3</v>
      </c>
      <c r="E62" s="32" t="s">
        <v>93</v>
      </c>
      <c r="F62" s="62" t="n">
        <v>0</v>
      </c>
      <c r="G62" s="64" t="n">
        <v>3</v>
      </c>
      <c r="H62" s="32" t="s">
        <v>93</v>
      </c>
      <c r="I62" s="62" t="n">
        <v>2</v>
      </c>
      <c r="J62" s="63"/>
      <c r="K62" s="63"/>
      <c r="L62" s="63"/>
      <c r="M62" s="64" t="n">
        <v>3</v>
      </c>
      <c r="N62" s="32" t="s">
        <v>93</v>
      </c>
      <c r="O62" s="32" t="n">
        <v>0</v>
      </c>
      <c r="P62" s="65" t="n">
        <f aca="false">D62+G62+M62</f>
        <v>9</v>
      </c>
      <c r="Q62" s="32" t="s">
        <v>93</v>
      </c>
      <c r="R62" s="32" t="n">
        <f aca="false">F62+I62+O62</f>
        <v>2</v>
      </c>
      <c r="S62" s="66" t="n">
        <f aca="false">IF(D62&gt;F62,1,0) + IF(G62&gt;I62,1,0) + IF(M62&gt;O62,1,0)</f>
        <v>3</v>
      </c>
      <c r="T62" s="67" t="n">
        <v>1</v>
      </c>
      <c r="W62" s="48" t="n">
        <v>5</v>
      </c>
      <c r="X62" s="49" t="s">
        <v>139</v>
      </c>
      <c r="Y62" s="50" t="s">
        <v>95</v>
      </c>
      <c r="Z62" s="51" t="s">
        <v>138</v>
      </c>
      <c r="AA62" s="52" t="n">
        <v>5</v>
      </c>
      <c r="AB62" s="53" t="n">
        <v>2</v>
      </c>
      <c r="AC62" s="53" t="n">
        <v>2</v>
      </c>
      <c r="AD62" s="53"/>
      <c r="AE62" s="54"/>
      <c r="AF62" s="55" t="n">
        <f aca="false">IF(AA62&lt;0,0,IF(ISBLANK(AA62),0,1)) + IF(AB62&lt;0,0,IF(ISBLANK(AB62),0,1)) + IF(AC62&lt;0,0,IF(ISBLANK(AC62),0,1))+ IF(AD62&lt;0,0,IF(ISBLANK(AD62),0,1))+ IF(AE62&lt;0,0,IF(ISBLANK(AE62),0,1))</f>
        <v>3</v>
      </c>
      <c r="AG62" s="56" t="s">
        <v>93</v>
      </c>
      <c r="AH62" s="57" t="n">
        <f aca="false">IF(AA62&gt;=0,0,IF(ISBLANK(AA62),0,1)) + IF(AB62&gt;=0,0,IF(ISBLANK(AB62),0,1)) + IF(AC62&gt;=0,0,IF(ISBLANK(AC62),0,1))+ IF(AD62&gt;=0,0,IF(ISBLANK(AD62),0,1))+ IF(AE62&gt;=0,0,IF(ISBLANK(AE62),0,1))</f>
        <v>0</v>
      </c>
      <c r="AJ62" s="13" t="str">
        <f aca="false">AJ59</f>
        <v>Hantek Vojtěch</v>
      </c>
      <c r="AK62" s="13" t="s">
        <v>95</v>
      </c>
      <c r="AL62" s="13" t="str">
        <f aca="false">AL58</f>
        <v>Kutal Martin</v>
      </c>
      <c r="AM62" s="46" t="s">
        <v>97</v>
      </c>
    </row>
    <row r="63" customFormat="false" ht="13.5" hidden="false" customHeight="false" outlineLevel="0" collapsed="false">
      <c r="A63" s="58"/>
      <c r="B63" s="59"/>
      <c r="C63" s="69" t="s">
        <v>48</v>
      </c>
      <c r="D63" s="61"/>
      <c r="E63" s="32"/>
      <c r="F63" s="62"/>
      <c r="G63" s="64"/>
      <c r="H63" s="32"/>
      <c r="I63" s="62"/>
      <c r="J63" s="63"/>
      <c r="K63" s="63"/>
      <c r="L63" s="63"/>
      <c r="M63" s="64"/>
      <c r="N63" s="32"/>
      <c r="O63" s="32"/>
      <c r="P63" s="65"/>
      <c r="Q63" s="32"/>
      <c r="R63" s="32"/>
      <c r="S63" s="66"/>
      <c r="T63" s="67"/>
      <c r="W63" s="70" t="n">
        <v>6</v>
      </c>
      <c r="X63" s="71" t="s">
        <v>140</v>
      </c>
      <c r="Y63" s="72" t="s">
        <v>95</v>
      </c>
      <c r="Z63" s="73" t="s">
        <v>137</v>
      </c>
      <c r="AA63" s="74" t="n">
        <v>11</v>
      </c>
      <c r="AB63" s="75" t="n">
        <v>6</v>
      </c>
      <c r="AC63" s="75" t="n">
        <v>10</v>
      </c>
      <c r="AD63" s="75"/>
      <c r="AE63" s="76"/>
      <c r="AF63" s="77" t="n">
        <f aca="false">IF(AA63&lt;0,0,IF(ISBLANK(AA63),0,1)) + IF(AB63&lt;0,0,IF(ISBLANK(AB63),0,1)) + IF(AC63&lt;0,0,IF(ISBLANK(AC63),0,1))+ IF(AD63&lt;0,0,IF(ISBLANK(AD63),0,1))+ IF(AE63&lt;0,0,IF(ISBLANK(AE63),0,1))</f>
        <v>3</v>
      </c>
      <c r="AG63" s="78" t="s">
        <v>93</v>
      </c>
      <c r="AH63" s="79" t="n">
        <f aca="false">IF(AA63&gt;=0,0,IF(ISBLANK(AA63),0,1)) + IF(AB63&gt;=0,0,IF(ISBLANK(AB63),0,1)) + IF(AC63&gt;=0,0,IF(ISBLANK(AC63),0,1))+ IF(AD63&gt;=0,0,IF(ISBLANK(AD63),0,1))+ IF(AE63&gt;=0,0,IF(ISBLANK(AE63),0,1))</f>
        <v>0</v>
      </c>
      <c r="AM63" s="46"/>
    </row>
    <row r="64" customFormat="false" ht="12.75" hidden="false" customHeight="false" outlineLevel="0" collapsed="false">
      <c r="A64" s="80" t="n">
        <v>41</v>
      </c>
      <c r="B64" s="81" t="n">
        <v>4</v>
      </c>
      <c r="C64" s="60" t="s">
        <v>142</v>
      </c>
      <c r="D64" s="82" t="n">
        <v>0</v>
      </c>
      <c r="E64" s="83" t="s">
        <v>93</v>
      </c>
      <c r="F64" s="84" t="n">
        <v>3</v>
      </c>
      <c r="G64" s="85" t="n">
        <v>0</v>
      </c>
      <c r="H64" s="83" t="s">
        <v>93</v>
      </c>
      <c r="I64" s="84" t="n">
        <v>3</v>
      </c>
      <c r="J64" s="85" t="n">
        <v>0</v>
      </c>
      <c r="K64" s="83" t="s">
        <v>93</v>
      </c>
      <c r="L64" s="84" t="n">
        <v>3</v>
      </c>
      <c r="M64" s="86"/>
      <c r="N64" s="86"/>
      <c r="O64" s="86"/>
      <c r="P64" s="87" t="n">
        <f aca="false">D64+G64+J64</f>
        <v>0</v>
      </c>
      <c r="Q64" s="83" t="s">
        <v>93</v>
      </c>
      <c r="R64" s="83" t="n">
        <f aca="false">F64+I64+L64</f>
        <v>9</v>
      </c>
      <c r="S64" s="88" t="n">
        <f aca="false">IF(D64&gt;F64,1,0) + IF(G64&gt;I64,1,0) + IF(J64&gt;L64,1,0)</f>
        <v>0</v>
      </c>
      <c r="T64" s="89" t="n">
        <v>4</v>
      </c>
      <c r="AM64" s="46"/>
    </row>
    <row r="65" customFormat="false" ht="13.5" hidden="false" customHeight="false" outlineLevel="0" collapsed="false">
      <c r="A65" s="80"/>
      <c r="B65" s="81"/>
      <c r="C65" s="90" t="s">
        <v>60</v>
      </c>
      <c r="D65" s="82"/>
      <c r="E65" s="83"/>
      <c r="F65" s="84"/>
      <c r="G65" s="85"/>
      <c r="H65" s="83"/>
      <c r="I65" s="84"/>
      <c r="J65" s="85"/>
      <c r="K65" s="83"/>
      <c r="L65" s="84"/>
      <c r="M65" s="86"/>
      <c r="N65" s="86"/>
      <c r="O65" s="86"/>
      <c r="P65" s="87"/>
      <c r="Q65" s="83"/>
      <c r="R65" s="83"/>
      <c r="S65" s="88"/>
      <c r="T65" s="89"/>
      <c r="AM65" s="46"/>
    </row>
    <row r="66" customFormat="false" ht="12.75" hidden="false" customHeight="false" outlineLevel="0" collapsed="false">
      <c r="AM66" s="46"/>
    </row>
    <row r="68" customFormat="false" ht="15" hidden="false" customHeight="false" outlineLevel="0" collapsed="false">
      <c r="C68" s="12" t="s">
        <v>83</v>
      </c>
    </row>
  </sheetData>
  <mergeCells count="444">
    <mergeCell ref="B2:C2"/>
    <mergeCell ref="D2:F2"/>
    <mergeCell ref="G2:I2"/>
    <mergeCell ref="J2:L2"/>
    <mergeCell ref="M2:O2"/>
    <mergeCell ref="P2:R2"/>
    <mergeCell ref="A3:A4"/>
    <mergeCell ref="B3:B4"/>
    <mergeCell ref="D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5:A6"/>
    <mergeCell ref="B5:B6"/>
    <mergeCell ref="D5:D6"/>
    <mergeCell ref="E5:E6"/>
    <mergeCell ref="F5:F6"/>
    <mergeCell ref="G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A7:A8"/>
    <mergeCell ref="B7:B8"/>
    <mergeCell ref="D7:D8"/>
    <mergeCell ref="E7:E8"/>
    <mergeCell ref="F7:F8"/>
    <mergeCell ref="G7:G8"/>
    <mergeCell ref="H7:H8"/>
    <mergeCell ref="I7:I8"/>
    <mergeCell ref="J7:L8"/>
    <mergeCell ref="M7:M8"/>
    <mergeCell ref="N7:N8"/>
    <mergeCell ref="O7:O8"/>
    <mergeCell ref="P7:P8"/>
    <mergeCell ref="Q7:Q8"/>
    <mergeCell ref="R7:R8"/>
    <mergeCell ref="S7:S8"/>
    <mergeCell ref="T7:T8"/>
    <mergeCell ref="A9:A10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O10"/>
    <mergeCell ref="P9:P10"/>
    <mergeCell ref="Q9:Q10"/>
    <mergeCell ref="R9:R10"/>
    <mergeCell ref="S9:S10"/>
    <mergeCell ref="T9:T10"/>
    <mergeCell ref="B13:C13"/>
    <mergeCell ref="D13:F13"/>
    <mergeCell ref="G13:I13"/>
    <mergeCell ref="J13:L13"/>
    <mergeCell ref="M13:O13"/>
    <mergeCell ref="P13:R13"/>
    <mergeCell ref="A14:A15"/>
    <mergeCell ref="B14:B15"/>
    <mergeCell ref="D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T14:T15"/>
    <mergeCell ref="A16:A17"/>
    <mergeCell ref="B16:B17"/>
    <mergeCell ref="D16:D17"/>
    <mergeCell ref="E16:E17"/>
    <mergeCell ref="F16:F17"/>
    <mergeCell ref="G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A18:A19"/>
    <mergeCell ref="B18:B19"/>
    <mergeCell ref="D18:D19"/>
    <mergeCell ref="E18:E19"/>
    <mergeCell ref="F18:F19"/>
    <mergeCell ref="G18:G19"/>
    <mergeCell ref="H18:H19"/>
    <mergeCell ref="I18:I19"/>
    <mergeCell ref="J18:L19"/>
    <mergeCell ref="M18:M19"/>
    <mergeCell ref="N18:N19"/>
    <mergeCell ref="O18:O19"/>
    <mergeCell ref="P18:P19"/>
    <mergeCell ref="Q18:Q19"/>
    <mergeCell ref="R18:R19"/>
    <mergeCell ref="S18:S19"/>
    <mergeCell ref="T18:T19"/>
    <mergeCell ref="A20:A21"/>
    <mergeCell ref="B20:B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O21"/>
    <mergeCell ref="P20:P21"/>
    <mergeCell ref="Q20:Q21"/>
    <mergeCell ref="R20:R21"/>
    <mergeCell ref="S20:S21"/>
    <mergeCell ref="T20:T21"/>
    <mergeCell ref="B24:C24"/>
    <mergeCell ref="D24:F24"/>
    <mergeCell ref="G24:I24"/>
    <mergeCell ref="J24:L24"/>
    <mergeCell ref="M24:O24"/>
    <mergeCell ref="P24:R24"/>
    <mergeCell ref="A25:A26"/>
    <mergeCell ref="B25:B26"/>
    <mergeCell ref="D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A27:A28"/>
    <mergeCell ref="B27:B28"/>
    <mergeCell ref="D27:D28"/>
    <mergeCell ref="E27:E28"/>
    <mergeCell ref="F27:F28"/>
    <mergeCell ref="G27:I28"/>
    <mergeCell ref="J27:J28"/>
    <mergeCell ref="K27:K28"/>
    <mergeCell ref="L27:L28"/>
    <mergeCell ref="M27:M28"/>
    <mergeCell ref="N27:N28"/>
    <mergeCell ref="O27:O28"/>
    <mergeCell ref="P27:P28"/>
    <mergeCell ref="Q27:Q28"/>
    <mergeCell ref="R27:R28"/>
    <mergeCell ref="S27:S28"/>
    <mergeCell ref="T27:T28"/>
    <mergeCell ref="A29:A30"/>
    <mergeCell ref="B29:B30"/>
    <mergeCell ref="D29:D30"/>
    <mergeCell ref="E29:E30"/>
    <mergeCell ref="F29:F30"/>
    <mergeCell ref="G29:G30"/>
    <mergeCell ref="H29:H30"/>
    <mergeCell ref="I29:I30"/>
    <mergeCell ref="J29:L30"/>
    <mergeCell ref="M29:M30"/>
    <mergeCell ref="N29:N30"/>
    <mergeCell ref="O29:O30"/>
    <mergeCell ref="P29:P30"/>
    <mergeCell ref="Q29:Q30"/>
    <mergeCell ref="R29:R30"/>
    <mergeCell ref="S29:S30"/>
    <mergeCell ref="T29:T30"/>
    <mergeCell ref="A31:A32"/>
    <mergeCell ref="B31:B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O32"/>
    <mergeCell ref="P31:P32"/>
    <mergeCell ref="Q31:Q32"/>
    <mergeCell ref="R31:R32"/>
    <mergeCell ref="S31:S32"/>
    <mergeCell ref="T31:T32"/>
    <mergeCell ref="B35:C35"/>
    <mergeCell ref="D35:F35"/>
    <mergeCell ref="G35:I35"/>
    <mergeCell ref="J35:L35"/>
    <mergeCell ref="M35:O35"/>
    <mergeCell ref="P35:R35"/>
    <mergeCell ref="A36:A37"/>
    <mergeCell ref="B36:B37"/>
    <mergeCell ref="D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A38:A39"/>
    <mergeCell ref="B38:B39"/>
    <mergeCell ref="D38:D39"/>
    <mergeCell ref="E38:E39"/>
    <mergeCell ref="F38:F39"/>
    <mergeCell ref="G38:I39"/>
    <mergeCell ref="J38:J39"/>
    <mergeCell ref="K38:K39"/>
    <mergeCell ref="L38:L39"/>
    <mergeCell ref="M38:M39"/>
    <mergeCell ref="N38:N39"/>
    <mergeCell ref="O38:O39"/>
    <mergeCell ref="P38:P39"/>
    <mergeCell ref="Q38:Q39"/>
    <mergeCell ref="R38:R39"/>
    <mergeCell ref="S38:S39"/>
    <mergeCell ref="T38:T39"/>
    <mergeCell ref="A40:A41"/>
    <mergeCell ref="B40:B41"/>
    <mergeCell ref="D40:D41"/>
    <mergeCell ref="E40:E41"/>
    <mergeCell ref="F40:F41"/>
    <mergeCell ref="G40:G41"/>
    <mergeCell ref="H40:H41"/>
    <mergeCell ref="I40:I41"/>
    <mergeCell ref="J40:L41"/>
    <mergeCell ref="M40:M41"/>
    <mergeCell ref="N40:N41"/>
    <mergeCell ref="O40:O41"/>
    <mergeCell ref="P40:P41"/>
    <mergeCell ref="Q40:Q41"/>
    <mergeCell ref="R40:R41"/>
    <mergeCell ref="S40:S41"/>
    <mergeCell ref="T40:T41"/>
    <mergeCell ref="A42:A43"/>
    <mergeCell ref="B42:B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O43"/>
    <mergeCell ref="P42:P43"/>
    <mergeCell ref="Q42:Q43"/>
    <mergeCell ref="R42:R43"/>
    <mergeCell ref="S42:S43"/>
    <mergeCell ref="T42:T43"/>
    <mergeCell ref="B46:C46"/>
    <mergeCell ref="D46:F46"/>
    <mergeCell ref="G46:I46"/>
    <mergeCell ref="J46:L46"/>
    <mergeCell ref="M46:O46"/>
    <mergeCell ref="P46:R46"/>
    <mergeCell ref="A47:A48"/>
    <mergeCell ref="B47:B48"/>
    <mergeCell ref="D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T47:T48"/>
    <mergeCell ref="A49:A50"/>
    <mergeCell ref="B49:B50"/>
    <mergeCell ref="D49:D50"/>
    <mergeCell ref="E49:E50"/>
    <mergeCell ref="F49:F50"/>
    <mergeCell ref="G49:I50"/>
    <mergeCell ref="J49:J50"/>
    <mergeCell ref="K49:K50"/>
    <mergeCell ref="L49:L50"/>
    <mergeCell ref="M49:M50"/>
    <mergeCell ref="N49:N50"/>
    <mergeCell ref="O49:O50"/>
    <mergeCell ref="P49:P50"/>
    <mergeCell ref="Q49:Q50"/>
    <mergeCell ref="R49:R50"/>
    <mergeCell ref="S49:S50"/>
    <mergeCell ref="T49:T50"/>
    <mergeCell ref="A51:A52"/>
    <mergeCell ref="B51:B52"/>
    <mergeCell ref="D51:D52"/>
    <mergeCell ref="E51:E52"/>
    <mergeCell ref="F51:F52"/>
    <mergeCell ref="G51:G52"/>
    <mergeCell ref="H51:H52"/>
    <mergeCell ref="I51:I52"/>
    <mergeCell ref="J51:L52"/>
    <mergeCell ref="M51:M52"/>
    <mergeCell ref="N51:N52"/>
    <mergeCell ref="O51:O52"/>
    <mergeCell ref="P51:P52"/>
    <mergeCell ref="Q51:Q52"/>
    <mergeCell ref="R51:R52"/>
    <mergeCell ref="S51:S52"/>
    <mergeCell ref="T51:T52"/>
    <mergeCell ref="A53:A54"/>
    <mergeCell ref="B53:B54"/>
    <mergeCell ref="D53:D54"/>
    <mergeCell ref="E53:E54"/>
    <mergeCell ref="F53:F54"/>
    <mergeCell ref="G53:G54"/>
    <mergeCell ref="H53:H54"/>
    <mergeCell ref="I53:I54"/>
    <mergeCell ref="J53:J54"/>
    <mergeCell ref="K53:K54"/>
    <mergeCell ref="L53:L54"/>
    <mergeCell ref="M53:O54"/>
    <mergeCell ref="P53:P54"/>
    <mergeCell ref="Q53:Q54"/>
    <mergeCell ref="R53:R54"/>
    <mergeCell ref="S53:S54"/>
    <mergeCell ref="T53:T54"/>
    <mergeCell ref="B57:C57"/>
    <mergeCell ref="D57:F57"/>
    <mergeCell ref="G57:I57"/>
    <mergeCell ref="J57:L57"/>
    <mergeCell ref="M57:O57"/>
    <mergeCell ref="P57:R57"/>
    <mergeCell ref="A58:A59"/>
    <mergeCell ref="B58:B59"/>
    <mergeCell ref="D58:F59"/>
    <mergeCell ref="G58:G59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Q58:Q59"/>
    <mergeCell ref="R58:R59"/>
    <mergeCell ref="S58:S59"/>
    <mergeCell ref="T58:T59"/>
    <mergeCell ref="A60:A61"/>
    <mergeCell ref="B60:B61"/>
    <mergeCell ref="D60:D61"/>
    <mergeCell ref="E60:E61"/>
    <mergeCell ref="F60:F61"/>
    <mergeCell ref="G60:I61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S60:S61"/>
    <mergeCell ref="T60:T61"/>
    <mergeCell ref="A62:A63"/>
    <mergeCell ref="B62:B63"/>
    <mergeCell ref="D62:D63"/>
    <mergeCell ref="E62:E63"/>
    <mergeCell ref="F62:F63"/>
    <mergeCell ref="G62:G63"/>
    <mergeCell ref="H62:H63"/>
    <mergeCell ref="I62:I63"/>
    <mergeCell ref="J62:L63"/>
    <mergeCell ref="M62:M63"/>
    <mergeCell ref="N62:N63"/>
    <mergeCell ref="O62:O63"/>
    <mergeCell ref="P62:P63"/>
    <mergeCell ref="Q62:Q63"/>
    <mergeCell ref="R62:R63"/>
    <mergeCell ref="S62:S63"/>
    <mergeCell ref="T62:T63"/>
    <mergeCell ref="A64:A65"/>
    <mergeCell ref="B64:B65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M64:O65"/>
    <mergeCell ref="P64:P65"/>
    <mergeCell ref="Q64:Q65"/>
    <mergeCell ref="R64:R65"/>
    <mergeCell ref="S64:S65"/>
    <mergeCell ref="T64:T65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A1:AQ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30" workbookViewId="0">
      <selection pane="topLeft" activeCell="D22" activeCellId="0" sqref="D22"/>
    </sheetView>
  </sheetViews>
  <sheetFormatPr defaultColWidth="9.15625" defaultRowHeight="15" zeroHeight="false" outlineLevelRow="0" outlineLevelCol="0"/>
  <cols>
    <col collapsed="false" customWidth="true" hidden="false" outlineLevel="0" max="1" min="1" style="91" width="3.42"/>
    <col collapsed="false" customWidth="true" hidden="false" outlineLevel="0" max="2" min="2" style="91" width="31.15"/>
    <col collapsed="false" customWidth="true" hidden="false" outlineLevel="0" max="3" min="3" style="91" width="4.86"/>
    <col collapsed="false" customWidth="true" hidden="false" outlineLevel="0" max="9" min="4" style="91" width="5.01"/>
    <col collapsed="false" customWidth="true" hidden="false" outlineLevel="0" max="10" min="10" style="91" width="1.58"/>
    <col collapsed="false" customWidth="true" hidden="false" outlineLevel="0" max="11" min="11" style="91" width="30.86"/>
    <col collapsed="false" customWidth="true" hidden="false" outlineLevel="0" max="12" min="12" style="91" width="19.57"/>
    <col collapsed="false" customWidth="true" hidden="false" outlineLevel="0" max="13" min="13" style="91" width="4.43"/>
    <col collapsed="false" customWidth="true" hidden="false" outlineLevel="0" max="14" min="14" style="91" width="24.15"/>
    <col collapsed="false" customWidth="true" hidden="false" outlineLevel="0" max="15" min="15" style="91" width="5.28"/>
    <col collapsed="false" customWidth="true" hidden="false" outlineLevel="0" max="16" min="16" style="91" width="14.43"/>
    <col collapsed="false" customWidth="true" hidden="false" outlineLevel="0" max="17" min="17" style="91" width="17.29"/>
    <col collapsed="false" customWidth="true" hidden="false" outlineLevel="0" max="18" min="18" style="91" width="4.71"/>
    <col collapsed="false" customWidth="true" hidden="false" outlineLevel="0" max="19" min="19" style="91" width="10.85"/>
    <col collapsed="false" customWidth="true" hidden="false" outlineLevel="0" max="20" min="20" style="91" width="17.29"/>
    <col collapsed="false" customWidth="true" hidden="false" outlineLevel="0" max="25" min="21" style="91" width="5.01"/>
    <col collapsed="false" customWidth="true" hidden="false" outlineLevel="0" max="27" min="26" style="91" width="5.14"/>
    <col collapsed="false" customWidth="true" hidden="false" outlineLevel="0" max="28" min="28" style="91" width="5.57"/>
    <col collapsed="false" customWidth="true" hidden="false" outlineLevel="0" max="29" min="29" style="91" width="10.85"/>
    <col collapsed="false" customWidth="true" hidden="false" outlineLevel="0" max="30" min="30" style="91" width="11.29"/>
    <col collapsed="false" customWidth="true" hidden="false" outlineLevel="0" max="31" min="31" style="91" width="3.42"/>
    <col collapsed="false" customWidth="true" hidden="false" outlineLevel="0" max="33" min="32" style="91" width="3.14"/>
    <col collapsed="false" customWidth="true" hidden="false" outlineLevel="0" max="34" min="34" style="91" width="1.85"/>
    <col collapsed="false" customWidth="true" hidden="false" outlineLevel="0" max="39" min="35" style="91" width="3.14"/>
    <col collapsed="false" customWidth="true" hidden="false" outlineLevel="0" max="40" min="40" style="91" width="2.99"/>
    <col collapsed="false" customWidth="true" hidden="true" outlineLevel="0" max="43" min="41" style="91" width="11.52"/>
    <col collapsed="false" customWidth="false" hidden="false" outlineLevel="0" max="1024" min="44" style="91" width="9.14"/>
  </cols>
  <sheetData>
    <row r="1" customFormat="false" ht="21" hidden="false" customHeight="true" outlineLevel="0" collapsed="false">
      <c r="A1" s="92" t="s">
        <v>143</v>
      </c>
      <c r="B1" s="92"/>
      <c r="C1" s="92"/>
      <c r="D1" s="92"/>
      <c r="E1" s="92"/>
      <c r="F1" s="92"/>
      <c r="G1" s="92"/>
      <c r="H1" s="92"/>
      <c r="I1" s="92"/>
      <c r="K1" s="93" t="s">
        <v>64</v>
      </c>
      <c r="L1" s="94"/>
    </row>
    <row r="2" customFormat="false" ht="20.25" hidden="false" customHeight="true" outlineLevel="0" collapsed="false">
      <c r="A2" s="92"/>
      <c r="B2" s="92"/>
      <c r="C2" s="92"/>
      <c r="D2" s="92"/>
      <c r="E2" s="92"/>
      <c r="F2" s="92"/>
      <c r="G2" s="92"/>
      <c r="H2" s="92"/>
      <c r="I2" s="92"/>
      <c r="K2" s="95" t="str">
        <f aca="false">[2]seznam!H2</f>
        <v>Štíty</v>
      </c>
      <c r="L2" s="96" t="n">
        <f aca="false">[2]seznam!G2</f>
        <v>44990</v>
      </c>
    </row>
    <row r="3" customFormat="false" ht="15" hidden="false" customHeight="true" outlineLevel="0" collapsed="false">
      <c r="A3" s="97"/>
      <c r="B3" s="97"/>
      <c r="C3" s="98"/>
      <c r="D3" s="97"/>
      <c r="E3" s="97"/>
      <c r="F3" s="97"/>
      <c r="G3" s="97"/>
      <c r="H3" s="99"/>
      <c r="L3" s="100"/>
      <c r="N3" s="101" t="str">
        <f aca="false">B4</f>
        <v>Skupina A</v>
      </c>
      <c r="O3" s="101" t="s">
        <v>144</v>
      </c>
      <c r="P3" s="101" t="s">
        <v>145</v>
      </c>
      <c r="Q3" s="101" t="s">
        <v>146</v>
      </c>
      <c r="R3" s="101" t="s">
        <v>144</v>
      </c>
      <c r="S3" s="101" t="s">
        <v>147</v>
      </c>
      <c r="T3" s="101" t="s">
        <v>146</v>
      </c>
      <c r="U3" s="102" t="s">
        <v>148</v>
      </c>
      <c r="V3" s="102" t="s">
        <v>149</v>
      </c>
      <c r="W3" s="102" t="s">
        <v>150</v>
      </c>
      <c r="X3" s="102" t="s">
        <v>151</v>
      </c>
      <c r="Y3" s="102" t="s">
        <v>152</v>
      </c>
      <c r="Z3" s="101" t="s">
        <v>153</v>
      </c>
      <c r="AA3" s="101" t="s">
        <v>154</v>
      </c>
      <c r="AB3" s="101" t="s">
        <v>155</v>
      </c>
      <c r="AO3" s="91" t="s">
        <v>156</v>
      </c>
    </row>
    <row r="4" customFormat="false" ht="16.5" hidden="false" customHeight="true" outlineLevel="0" collapsed="false">
      <c r="A4" s="103"/>
      <c r="B4" s="104" t="s">
        <v>157</v>
      </c>
      <c r="C4" s="105" t="n">
        <v>1</v>
      </c>
      <c r="D4" s="106" t="n">
        <v>2</v>
      </c>
      <c r="E4" s="106" t="n">
        <v>3</v>
      </c>
      <c r="F4" s="107" t="n">
        <v>4</v>
      </c>
      <c r="G4" s="108" t="n">
        <v>5</v>
      </c>
      <c r="H4" s="109" t="s">
        <v>158</v>
      </c>
      <c r="I4" s="108" t="s">
        <v>159</v>
      </c>
      <c r="K4" s="91" t="str">
        <f aca="false">CONCATENATE(P4," - ",S4)</f>
        <v>Hantek Ondřej - Picka Mikuláš</v>
      </c>
      <c r="L4" s="91" t="str">
        <f aca="false">IF(SUM(Z4:AA4)=0,AE4,CONCATENATE(Z4," : ",AA4," (",U4,",",V4,",",W4,IF(Z4+AA4&gt;3,",",""),X4,IF(Z4+AA4&gt;4,",",""),Y4,")"))</f>
        <v>3 : 0 (4,5,7)</v>
      </c>
      <c r="N4" s="91" t="str">
        <f aca="false">CONCATENATE("Dvouhra - Skupina A")</f>
        <v>Dvouhra - Skupina A</v>
      </c>
      <c r="O4" s="91" t="n">
        <f aca="false">A6</f>
        <v>2</v>
      </c>
      <c r="P4" s="91" t="str">
        <f aca="false">IF($O4=0,"bye",VLOOKUP($O4,[2]seznam!$A$2:$C$268,2))</f>
        <v>Hantek Ondřej</v>
      </c>
      <c r="Q4" s="91" t="str">
        <f aca="false">IF($O4=0,"",VLOOKUP($O4,[2]seznam!$A$2:$D$268,4))</f>
        <v>Šumperk</v>
      </c>
      <c r="R4" s="91" t="n">
        <f aca="false">A9</f>
        <v>5</v>
      </c>
      <c r="S4" s="91" t="str">
        <f aca="false">IF($R4=0,"bye",VLOOKUP($R4,[2]seznam!$A$2:$C$268,2))</f>
        <v>Picka Mikuláš</v>
      </c>
      <c r="T4" s="91" t="str">
        <f aca="false">IF($R4=0,"",VLOOKUP($R4,[2]seznam!$A$2:$D$268,4))</f>
        <v>Štíty</v>
      </c>
      <c r="U4" s="110" t="s">
        <v>160</v>
      </c>
      <c r="V4" s="111" t="s">
        <v>161</v>
      </c>
      <c r="W4" s="111" t="s">
        <v>162</v>
      </c>
      <c r="X4" s="111"/>
      <c r="Y4" s="112"/>
      <c r="Z4" s="91" t="n">
        <f aca="false">COUNTIF(AI4:AM4,"&gt;0")</f>
        <v>3</v>
      </c>
      <c r="AA4" s="91" t="n">
        <f aca="false">COUNTIF(AI4:AM4,"&lt;0")</f>
        <v>0</v>
      </c>
      <c r="AB4" s="91" t="n">
        <f aca="false">IF(Z4=AA4,0,IF(Z4&gt;AA4,O4,R4))</f>
        <v>2</v>
      </c>
      <c r="AC4" s="91" t="str">
        <f aca="false">IF($AB4=0,"",VLOOKUP($AB4,[2]seznam!$A$2:$C$268,2))</f>
        <v>Hantek Ondřej</v>
      </c>
      <c r="AD4" s="91" t="str">
        <f aca="false">IF(Z4=AA4,"",IF(Z4&gt;AA4,CONCATENATE(Z4,":",AA4," (",U4,",",V4,",",W4,IF(SUM(Z4:AA4)&gt;3,",",""),X4,IF(SUM(Z4:AA4)&gt;4,",",""),Y4,")"),CONCATENATE(AA4,":",Z4," (",-U4,",",-V4,",",-W4,IF(SUM(Z4:AA4)&gt;3,CONCATENATE(",",-X4),""),IF(SUM(Z4:AA4)&gt;4,CONCATENATE(",",-Y4),""),")")))</f>
        <v>3:0 (4,5,7)</v>
      </c>
      <c r="AE4" s="91" t="str">
        <f aca="false">IF(SUM(Z4:AA4)=0,"",AD4)</f>
        <v>3:0 (4,5,7)</v>
      </c>
      <c r="AF4" s="91" t="n">
        <f aca="false">IF(U4="",0,IF(Z4&gt;AA4,2,1))</f>
        <v>2</v>
      </c>
      <c r="AG4" s="91" t="n">
        <f aca="false">IF(U4="",0,IF(AA4&gt;Z4,2,1))</f>
        <v>1</v>
      </c>
      <c r="AI4" s="91" t="n">
        <f aca="false">IF(U4="",0,IF(MID(U4,1,1)="-",-1,1))</f>
        <v>1</v>
      </c>
      <c r="AJ4" s="91" t="n">
        <f aca="false">IF(V4="",0,IF(MID(V4,1,1)="-",-1,1))</f>
        <v>1</v>
      </c>
      <c r="AK4" s="91" t="n">
        <f aca="false">IF(W4="",0,IF(MID(W4,1,1)="-",-1,1))</f>
        <v>1</v>
      </c>
      <c r="AL4" s="91" t="n">
        <f aca="false">IF(X4="",0,IF(MID(X4,1,1)="-",-1,1))</f>
        <v>0</v>
      </c>
      <c r="AM4" s="91" t="n">
        <f aca="false">IF(Y4="",0,IF(MID(Y4,1,1)="-",-1,1))</f>
        <v>0</v>
      </c>
      <c r="AO4" s="91" t="str">
        <f aca="false">CONCATENATE("&lt;Table border=1 cellpading=0 cellspacing=0 width=480&gt;&lt;TR&gt;&lt;TH colspan=2&gt;",B4,"&lt;TH&gt;1&lt;TH&gt;2&lt;TH&gt;3&lt;TH&gt;4&lt;TH&gt;Body&lt;TH&gt;Pořadí&lt;/TH&gt;&lt;/TR&gt;")</f>
        <v>&lt;Table border=1 cellpading=0 cellspacing=0 width=480&gt;&lt;TR&gt;&lt;TH colspan=2&gt;Skupina A&lt;TH&gt;1&lt;TH&gt;2&lt;TH&gt;3&lt;TH&gt;4&lt;TH&gt;Body&lt;TH&gt;Pořadí&lt;/TH&gt;&lt;/TR&gt;</v>
      </c>
      <c r="AQ4" s="91" t="str">
        <f aca="false">CONCATENATE("&lt;TR&gt;&lt;TD width=250&gt;",K4,"&lt;TD&gt;",L4,"&lt;/TD&gt;&lt;/TR&gt;")</f>
        <v>&lt;TR&gt;&lt;TD width=250&gt;Hantek Ondřej - Picka Mikuláš&lt;TD&gt;3 : 0 (4,5,7)&lt;/TD&gt;&lt;/TR&gt;</v>
      </c>
    </row>
    <row r="5" customFormat="false" ht="16.5" hidden="false" customHeight="true" outlineLevel="0" collapsed="false">
      <c r="A5" s="113" t="n">
        <v>1</v>
      </c>
      <c r="B5" s="114" t="str">
        <f aca="false">IF($A5="","",CONCATENATE(VLOOKUP($A5,[2]seznam!$A$2:$B$268,2)," (",VLOOKUP($A5,[2]seznam!$A$2:$E$269,4),")"))</f>
        <v>Pecháčková Lenka (Štíty)</v>
      </c>
      <c r="C5" s="115" t="s">
        <v>163</v>
      </c>
      <c r="D5" s="116" t="str">
        <f aca="false">IF(Z7+AA7=0,"",CONCATENATE(Z7,":",AA7))</f>
        <v>0:3</v>
      </c>
      <c r="E5" s="116" t="str">
        <f aca="false">IF(Z8+AA8=0,"",CONCATENATE(AA8,":",Z8))</f>
        <v>1:3</v>
      </c>
      <c r="F5" s="116" t="str">
        <f aca="false">IF(Z10+AA10=0,"",CONCATENATE(Z10,":",AA10))</f>
        <v>0:3</v>
      </c>
      <c r="G5" s="117" t="str">
        <f aca="false">IF(Z13+AA13=0,"",CONCATENATE(AA13,":",Z13))</f>
        <v>0:3</v>
      </c>
      <c r="H5" s="118" t="n">
        <f aca="false">IF(AF7+AG8+AF10+AG13=0,"",AF7+AG8+AF10+AG13)</f>
        <v>4</v>
      </c>
      <c r="I5" s="117" t="n">
        <v>5</v>
      </c>
      <c r="K5" s="91" t="str">
        <f aca="false">CONCATENATE(P5," - ",S5)</f>
        <v>Haunschild Matyáš - Vašíček Michal</v>
      </c>
      <c r="L5" s="91" t="str">
        <f aca="false">IF(SUM(Z5:AA5)=0,AE5,CONCATENATE(Z5," : ",AA5," (",U5,",",V5,",",W5,IF(Z5+AA5&gt;3,",",""),X5,IF(Z5+AA5&gt;4,",",""),Y5,")"))</f>
        <v>0 : 3 (-4,-5,-7)</v>
      </c>
      <c r="N5" s="91" t="str">
        <f aca="false">CONCATENATE("Dvouhra - Skupina A")</f>
        <v>Dvouhra - Skupina A</v>
      </c>
      <c r="O5" s="91" t="n">
        <f aca="false">A7</f>
        <v>3</v>
      </c>
      <c r="P5" s="91" t="str">
        <f aca="false">IF($O5=0,"bye",VLOOKUP($O5,[2]seznam!$A$2:$C$268,2))</f>
        <v>Haunschild Matyáš</v>
      </c>
      <c r="Q5" s="91" t="str">
        <f aca="false">IF($O5=0,"",VLOOKUP($O5,[2]seznam!$A$2:$D$268,4))</f>
        <v>Šumperk</v>
      </c>
      <c r="R5" s="91" t="n">
        <f aca="false">A8</f>
        <v>4</v>
      </c>
      <c r="S5" s="91" t="str">
        <f aca="false">IF($R5=0,"bye",VLOOKUP($R5,[2]seznam!$A$2:$C$268,2))</f>
        <v>Vašíček Michal</v>
      </c>
      <c r="T5" s="91" t="str">
        <f aca="false">IF($R5=0,"",VLOOKUP($R5,[2]seznam!$A$2:$D$268,4))</f>
        <v>Dubicko</v>
      </c>
      <c r="U5" s="119" t="s">
        <v>164</v>
      </c>
      <c r="V5" s="120" t="s">
        <v>165</v>
      </c>
      <c r="W5" s="120" t="s">
        <v>166</v>
      </c>
      <c r="X5" s="120"/>
      <c r="Y5" s="121"/>
      <c r="Z5" s="91" t="n">
        <f aca="false">COUNTIF(AI5:AM5,"&gt;0")</f>
        <v>0</v>
      </c>
      <c r="AA5" s="91" t="n">
        <f aca="false">COUNTIF(AI5:AM5,"&lt;0")</f>
        <v>3</v>
      </c>
      <c r="AB5" s="91" t="n">
        <f aca="false">IF(Z5=AA5,0,IF(Z5&gt;AA5,O5,R5))</f>
        <v>4</v>
      </c>
      <c r="AC5" s="91" t="str">
        <f aca="false">IF($AB5=0,"",VLOOKUP($AB5,[2]seznam!$A$2:$C$268,2))</f>
        <v>Vašíček Michal</v>
      </c>
      <c r="AD5" s="91" t="str">
        <f aca="false">IF(Z5=AA5,"",IF(Z5&gt;AA5,CONCATENATE(Z5,":",AA5," (",U5,",",V5,",",W5,IF(SUM(Z5:AA5)&gt;3,",",""),X5,IF(SUM(Z5:AA5)&gt;4,",",""),Y5,")"),CONCATENATE(AA5,":",Z5," (",-U5,",",-V5,",",-W5,IF(SUM(Z5:AA5)&gt;3,CONCATENATE(",",-X5),""),IF(SUM(Z5:AA5)&gt;4,CONCATENATE(",",-Y5),""),")")))</f>
        <v>3:0 (4,5,7)</v>
      </c>
      <c r="AE5" s="91" t="str">
        <f aca="false">IF(SUM(Z5:AA5)=0,"",AD5)</f>
        <v>3:0 (4,5,7)</v>
      </c>
      <c r="AF5" s="91" t="n">
        <f aca="false">IF(U5="",0,IF(Z5&gt;AA5,2,1))</f>
        <v>1</v>
      </c>
      <c r="AG5" s="91" t="n">
        <f aca="false">IF(U5="",0,IF(AA5&gt;Z5,2,1))</f>
        <v>2</v>
      </c>
      <c r="AI5" s="91" t="n">
        <f aca="false">IF(U5="",0,IF(MID(U5,1,1)="-",-1,1))</f>
        <v>-1</v>
      </c>
      <c r="AJ5" s="91" t="n">
        <f aca="false">IF(V5="",0,IF(MID(V5,1,1)="-",-1,1))</f>
        <v>-1</v>
      </c>
      <c r="AK5" s="91" t="n">
        <f aca="false">IF(W5="",0,IF(MID(W5,1,1)="-",-1,1))</f>
        <v>-1</v>
      </c>
      <c r="AL5" s="91" t="n">
        <f aca="false">IF(X5="",0,IF(MID(X5,1,1)="-",-1,1))</f>
        <v>0</v>
      </c>
      <c r="AM5" s="91" t="n">
        <f aca="false">IF(Y5="",0,IF(MID(Y5,1,1)="-",-1,1))</f>
        <v>0</v>
      </c>
      <c r="AO5" s="91" t="str">
        <f aca="false">CONCATENATE(AP5,AP6,AP7,AP8,)</f>
        <v>&lt;TR&gt;&lt;TD&gt;1&lt;TD width=200&gt;Pecháčková Lenka (Štíty)&lt;TD&gt;XXX&lt;TD&gt;0:3&lt;TD&gt;1:3&lt;TD&gt;0:3&lt;TD&gt;4&lt;TD&gt;5&lt;/TD&gt;&lt;/TR&gt;&lt;TR&gt;&lt;TD&gt;2&lt;TD width=200&gt;Hantek Ondřej (Šumperk)&lt;TD&gt;3:0&lt;TD&gt;XXX&lt;TD&gt;3:1&lt;TD&gt;3:0&lt;TD&gt;7&lt;TD&gt;2&lt;/TD&gt;&lt;/TR&gt;&lt;TR&gt;&lt;TD&gt;3&lt;TD width=200&gt;Haunschild Matyáš (Šumperk)&lt;TD&gt;3:1&lt;TD&gt;1:3&lt;TD&gt;XXX&lt;TD&gt;3:0&lt;TD&gt;6&lt;TD&gt;3&lt;/TD&gt;&lt;/TR&gt;&lt;TR&gt;&lt;TD&gt;5&lt;TD width=200&gt;Picka Mikuláš (Štíty)&lt;TD&gt;3:0&lt;TD&gt;0:3&lt;TD&gt;0:3&lt;TD&gt;XXX&lt;TD&gt;5&lt;TD&gt;4&lt;/TD&gt;&lt;/TR&gt;</v>
      </c>
      <c r="AP5" s="91" t="str">
        <f aca="false">CONCATENATE("&lt;TR&gt;&lt;TD&gt;",A5,"&lt;TD width=200&gt;",B5,"&lt;TD&gt;",C5,"&lt;TD&gt;",D5,"&lt;TD&gt;",E5,"&lt;TD&gt;",G5,"&lt;TD&gt;",H5,"&lt;TD&gt;",I5,"&lt;/TD&gt;&lt;/TR&gt;")</f>
        <v>&lt;TR&gt;&lt;TD&gt;1&lt;TD width=200&gt;Pecháčková Lenka (Štíty)&lt;TD&gt;XXX&lt;TD&gt;0:3&lt;TD&gt;1:3&lt;TD&gt;0:3&lt;TD&gt;4&lt;TD&gt;5&lt;/TD&gt;&lt;/TR&gt;</v>
      </c>
      <c r="AQ5" s="91" t="str">
        <f aca="false">CONCATENATE("&lt;TR&gt;&lt;TD&gt;",K5,"&lt;TD&gt;",L5,"&lt;/TD&gt;&lt;/TR&gt;")</f>
        <v>&lt;TR&gt;&lt;TD&gt;Haunschild Matyáš - Vašíček Michal&lt;TD&gt;0 : 3 (-4,-5,-7)&lt;/TD&gt;&lt;/TR&gt;</v>
      </c>
    </row>
    <row r="6" customFormat="false" ht="16.5" hidden="false" customHeight="true" outlineLevel="0" collapsed="false">
      <c r="A6" s="122" t="n">
        <v>2</v>
      </c>
      <c r="B6" s="123" t="str">
        <f aca="false">IF($A6="","",CONCATENATE(VLOOKUP($A6,[2]seznam!$A$2:$B$268,2)," (",VLOOKUP($A6,[2]seznam!$A$2:$E$269,4),")"))</f>
        <v>Hantek Ondřej (Šumperk)</v>
      </c>
      <c r="C6" s="124" t="str">
        <f aca="false">IF(Z7+AA7=0,"",CONCATENATE(AA7,":",Z7))</f>
        <v>3:0</v>
      </c>
      <c r="D6" s="125" t="s">
        <v>163</v>
      </c>
      <c r="E6" s="125" t="str">
        <f aca="false">IF(Z11+AA11=0,"",CONCATENATE(Z11,":",AA11))</f>
        <v>3:1</v>
      </c>
      <c r="F6" s="116" t="str">
        <f aca="false">IF(Z12+AA12=0,"",CONCATENATE(AA12,":",Z12))</f>
        <v>0:3</v>
      </c>
      <c r="G6" s="126" t="str">
        <f aca="false">IF(Z4+AA4=0,"",CONCATENATE(Z4,":",AA4))</f>
        <v>3:0</v>
      </c>
      <c r="H6" s="127" t="n">
        <f aca="false">IF(AF4+AG7+AF11+AG12=0,"",AF4+AG7+AF11+AG12)</f>
        <v>7</v>
      </c>
      <c r="I6" s="126" t="n">
        <v>2</v>
      </c>
      <c r="K6" s="91" t="str">
        <f aca="false">CONCATENATE(P6," - ",S6)</f>
        <v>Picka Mikuláš - Haunschild Matyáš</v>
      </c>
      <c r="L6" s="91" t="str">
        <f aca="false">IF(SUM(Z6:AA6)=0,AE6,CONCATENATE(Z6," : ",AA6," (",U6,",",V6,",",W6,IF(Z6+AA6&gt;3,",",""),X6,IF(Z6+AA6&gt;4,",",""),Y6,")"))</f>
        <v>0 : 3 (-5,-5,-5)</v>
      </c>
      <c r="N6" s="91" t="str">
        <f aca="false">CONCATENATE("Dvouhra - Skupina A")</f>
        <v>Dvouhra - Skupina A</v>
      </c>
      <c r="O6" s="91" t="n">
        <f aca="false">A9</f>
        <v>5</v>
      </c>
      <c r="P6" s="91" t="str">
        <f aca="false">IF($O6=0,"bye",VLOOKUP($O6,[2]seznam!$A$2:$C$268,2))</f>
        <v>Picka Mikuláš</v>
      </c>
      <c r="Q6" s="91" t="str">
        <f aca="false">IF($O6=0,"",VLOOKUP($O6,[2]seznam!$A$2:$D$268,4))</f>
        <v>Štíty</v>
      </c>
      <c r="R6" s="91" t="n">
        <f aca="false">A7</f>
        <v>3</v>
      </c>
      <c r="S6" s="91" t="str">
        <f aca="false">IF($R6=0,"bye",VLOOKUP($R6,[2]seznam!$A$2:$C$268,2))</f>
        <v>Haunschild Matyáš</v>
      </c>
      <c r="T6" s="91" t="str">
        <f aca="false">IF($R6=0,"",VLOOKUP($R6,[2]seznam!$A$2:$D$268,4))</f>
        <v>Šumperk</v>
      </c>
      <c r="U6" s="119" t="s">
        <v>165</v>
      </c>
      <c r="V6" s="120" t="s">
        <v>165</v>
      </c>
      <c r="W6" s="120" t="s">
        <v>165</v>
      </c>
      <c r="X6" s="120"/>
      <c r="Y6" s="121"/>
      <c r="Z6" s="91" t="n">
        <f aca="false">COUNTIF(AI6:AM6,"&gt;0")</f>
        <v>0</v>
      </c>
      <c r="AA6" s="91" t="n">
        <f aca="false">COUNTIF(AI6:AM6,"&lt;0")</f>
        <v>3</v>
      </c>
      <c r="AB6" s="91" t="n">
        <f aca="false">IF(Z6=AA6,0,IF(Z6&gt;AA6,O6,R6))</f>
        <v>3</v>
      </c>
      <c r="AC6" s="91" t="str">
        <f aca="false">IF($AB6=0,"",VLOOKUP($AB6,[2]seznam!$A$2:$C$268,2))</f>
        <v>Haunschild Matyáš</v>
      </c>
      <c r="AD6" s="91" t="str">
        <f aca="false">IF(Z6=AA6,"",IF(Z6&gt;AA6,CONCATENATE(Z6,":",AA6," (",U6,",",V6,",",W6,IF(SUM(Z6:AA6)&gt;3,",",""),X6,IF(SUM(Z6:AA6)&gt;4,",",""),Y6,")"),CONCATENATE(AA6,":",Z6," (",-U6,",",-V6,",",-W6,IF(SUM(Z6:AA6)&gt;3,CONCATENATE(",",-X6),""),IF(SUM(Z6:AA6)&gt;4,CONCATENATE(",",-Y6),""),")")))</f>
        <v>3:0 (5,5,5)</v>
      </c>
      <c r="AE6" s="91" t="str">
        <f aca="false">IF(SUM(Z6:AA6)=0,"",AD6)</f>
        <v>3:0 (5,5,5)</v>
      </c>
      <c r="AF6" s="91" t="n">
        <f aca="false">IF(U6="",0,IF(Z6&gt;AA6,2,1))</f>
        <v>1</v>
      </c>
      <c r="AG6" s="91" t="n">
        <f aca="false">IF(U6="",0,IF(AA6&gt;Z6,2,1))</f>
        <v>2</v>
      </c>
      <c r="AI6" s="91" t="n">
        <f aca="false">IF(U6="",0,IF(MID(U6,1,1)="-",-1,1))</f>
        <v>-1</v>
      </c>
      <c r="AJ6" s="91" t="n">
        <f aca="false">IF(V6="",0,IF(MID(V6,1,1)="-",-1,1))</f>
        <v>-1</v>
      </c>
      <c r="AK6" s="91" t="n">
        <f aca="false">IF(W6="",0,IF(MID(W6,1,1)="-",-1,1))</f>
        <v>-1</v>
      </c>
      <c r="AL6" s="91" t="n">
        <f aca="false">IF(X6="",0,IF(MID(X6,1,1)="-",-1,1))</f>
        <v>0</v>
      </c>
      <c r="AM6" s="91" t="n">
        <f aca="false">IF(Y6="",0,IF(MID(Y6,1,1)="-",-1,1))</f>
        <v>0</v>
      </c>
      <c r="AO6" s="91" t="str">
        <f aca="false">CONCATENATE("&lt;/Table&gt;&lt;TD width=420&gt;&lt;Table&gt;")</f>
        <v>&lt;/Table&gt;&lt;TD width=420&gt;&lt;Table&gt;</v>
      </c>
      <c r="AP6" s="91" t="str">
        <f aca="false">CONCATENATE("&lt;TR&gt;&lt;TD&gt;",A6,"&lt;TD width=200&gt;",B6,"&lt;TD&gt;",C6,"&lt;TD&gt;",D6,"&lt;TD&gt;",E6,"&lt;TD&gt;",G6,"&lt;TD&gt;",H6,"&lt;TD&gt;",I6,"&lt;/TD&gt;&lt;/TR&gt;")</f>
        <v>&lt;TR&gt;&lt;TD&gt;2&lt;TD width=200&gt;Hantek Ondřej (Šumperk)&lt;TD&gt;3:0&lt;TD&gt;XXX&lt;TD&gt;3:1&lt;TD&gt;3:0&lt;TD&gt;7&lt;TD&gt;2&lt;/TD&gt;&lt;/TR&gt;</v>
      </c>
      <c r="AQ6" s="91" t="str">
        <f aca="false">CONCATENATE("&lt;TR&gt;&lt;TD&gt;",K6,"&lt;TD&gt;",L6,"&lt;/TD&gt;&lt;/TR&gt;")</f>
        <v>&lt;TR&gt;&lt;TD&gt;Picka Mikuláš - Haunschild Matyáš&lt;TD&gt;0 : 3 (-5,-5,-5)&lt;/TD&gt;&lt;/TR&gt;</v>
      </c>
    </row>
    <row r="7" customFormat="false" ht="16.5" hidden="false" customHeight="true" outlineLevel="0" collapsed="false">
      <c r="A7" s="122" t="n">
        <v>3</v>
      </c>
      <c r="B7" s="123" t="str">
        <f aca="false">IF($A7="","",CONCATENATE(VLOOKUP($A7,[2]seznam!$A$2:$B$268,2)," (",VLOOKUP($A7,[2]seznam!$A$2:$E$269,4),")"))</f>
        <v>Haunschild Matyáš (Šumperk)</v>
      </c>
      <c r="C7" s="124" t="str">
        <f aca="false">IF(Z8+AA8=0,"",CONCATENATE(Z8,":",AA8))</f>
        <v>3:1</v>
      </c>
      <c r="D7" s="125" t="str">
        <f aca="false">IF(Z11+AA11=0,"",CONCATENATE(AA11,":",Z11))</f>
        <v>1:3</v>
      </c>
      <c r="E7" s="125" t="s">
        <v>163</v>
      </c>
      <c r="F7" s="116" t="str">
        <f aca="false">IF(Z5+AA5=0,"",CONCATENATE(Z5,":",AA5))</f>
        <v>0:3</v>
      </c>
      <c r="G7" s="126" t="str">
        <f aca="false">IF(Z6+AA6=0,"",CONCATENATE(AA6,":",Z6))</f>
        <v>3:0</v>
      </c>
      <c r="H7" s="127" t="n">
        <f aca="false">IF(AF5+AG6+AF8+AG11=0,"",AF5+AG6+AF8+AG11)</f>
        <v>6</v>
      </c>
      <c r="I7" s="126" t="n">
        <v>3</v>
      </c>
      <c r="K7" s="91" t="str">
        <f aca="false">CONCATENATE(P7," - ",S7)</f>
        <v>Pecháčková Lenka - Hantek Ondřej</v>
      </c>
      <c r="L7" s="91" t="str">
        <f aca="false">IF(SUM(Z7:AA7)=0,AE7,CONCATENATE(Z7," : ",AA7," (",U7,",",V7,",",W7,IF(Z7+AA7&gt;3,",",""),X7,IF(Z7+AA7&gt;4,",",""),Y7,")"))</f>
        <v>0 : 3 (-5,-5,-5)</v>
      </c>
      <c r="N7" s="91" t="str">
        <f aca="false">CONCATENATE("Dvouhra - Skupina A")</f>
        <v>Dvouhra - Skupina A</v>
      </c>
      <c r="O7" s="91" t="n">
        <f aca="false">A5</f>
        <v>1</v>
      </c>
      <c r="P7" s="91" t="str">
        <f aca="false">IF($O7=0,"bye",VLOOKUP($O7,[2]seznam!$A$2:$C$268,2))</f>
        <v>Pecháčková Lenka</v>
      </c>
      <c r="Q7" s="91" t="str">
        <f aca="false">IF($O7=0,"",VLOOKUP($O7,[2]seznam!$A$2:$D$268,4))</f>
        <v>Štíty</v>
      </c>
      <c r="R7" s="91" t="n">
        <f aca="false">A6</f>
        <v>2</v>
      </c>
      <c r="S7" s="91" t="str">
        <f aca="false">IF($R7=0,"bye",VLOOKUP($R7,[2]seznam!$A$2:$C$268,2))</f>
        <v>Hantek Ondřej</v>
      </c>
      <c r="T7" s="91" t="str">
        <f aca="false">IF($R7=0,"",VLOOKUP($R7,[2]seznam!$A$2:$D$268,4))</f>
        <v>Šumperk</v>
      </c>
      <c r="U7" s="119" t="s">
        <v>165</v>
      </c>
      <c r="V7" s="120" t="s">
        <v>165</v>
      </c>
      <c r="W7" s="120" t="s">
        <v>165</v>
      </c>
      <c r="X7" s="120"/>
      <c r="Y7" s="121"/>
      <c r="Z7" s="91" t="n">
        <f aca="false">COUNTIF(AI7:AM7,"&gt;0")</f>
        <v>0</v>
      </c>
      <c r="AA7" s="91" t="n">
        <f aca="false">COUNTIF(AI7:AM7,"&lt;0")</f>
        <v>3</v>
      </c>
      <c r="AB7" s="91" t="n">
        <f aca="false">IF(Z7=AA7,0,IF(Z7&gt;AA7,O7,R7))</f>
        <v>2</v>
      </c>
      <c r="AC7" s="91" t="str">
        <f aca="false">IF($AB7=0,"",VLOOKUP($AB7,[2]seznam!$A$2:$C$268,2))</f>
        <v>Hantek Ondřej</v>
      </c>
      <c r="AD7" s="91" t="str">
        <f aca="false">IF(Z7=AA7,"",IF(Z7&gt;AA7,CONCATENATE(Z7,":",AA7," (",U7,",",V7,",",W7,IF(SUM(Z7:AA7)&gt;3,",",""),X7,IF(SUM(Z7:AA7)&gt;4,",",""),Y7,")"),CONCATENATE(AA7,":",Z7," (",-U7,",",-V7,",",-W7,IF(SUM(Z7:AA7)&gt;3,CONCATENATE(",",-X7),""),IF(SUM(Z7:AA7)&gt;4,CONCATENATE(",",-Y7),""),")")))</f>
        <v>3:0 (5,5,5)</v>
      </c>
      <c r="AE7" s="91" t="str">
        <f aca="false">IF(SUM(Z7:AA7)=0,"",AD7)</f>
        <v>3:0 (5,5,5)</v>
      </c>
      <c r="AF7" s="91" t="n">
        <f aca="false">IF(U7="",0,IF(Z7&gt;AA7,2,1))</f>
        <v>1</v>
      </c>
      <c r="AG7" s="91" t="n">
        <f aca="false">IF(U7="",0,IF(AA7&gt;Z7,2,1))</f>
        <v>2</v>
      </c>
      <c r="AI7" s="91" t="n">
        <f aca="false">IF(U7="",0,IF(MID(U7,1,1)="-",-1,1))</f>
        <v>-1</v>
      </c>
      <c r="AJ7" s="91" t="n">
        <f aca="false">IF(V7="",0,IF(MID(V7,1,1)="-",-1,1))</f>
        <v>-1</v>
      </c>
      <c r="AK7" s="91" t="n">
        <f aca="false">IF(W7="",0,IF(MID(W7,1,1)="-",-1,1))</f>
        <v>-1</v>
      </c>
      <c r="AL7" s="91" t="n">
        <f aca="false">IF(X7="",0,IF(MID(X7,1,1)="-",-1,1))</f>
        <v>0</v>
      </c>
      <c r="AM7" s="91" t="n">
        <f aca="false">IF(Y7="",0,IF(MID(Y7,1,1)="-",-1,1))</f>
        <v>0</v>
      </c>
      <c r="AO7" s="91" t="str">
        <f aca="false">CONCATENATE(AQ4,AQ5,AQ6,AQ7,AQ8,AQ9,)</f>
        <v>&lt;TR&gt;&lt;TD width=250&gt;Hantek Ondřej - Picka Mikuláš&lt;TD&gt;3 : 0 (4,5,7)&lt;/TD&gt;&lt;/TR&gt;&lt;TR&gt;&lt;TD&gt;Haunschild Matyáš - Vašíček Michal&lt;TD&gt;0 : 3 (-4,-5,-7)&lt;/TD&gt;&lt;/TR&gt;&lt;TR&gt;&lt;TD&gt;Picka Mikuláš - Haunschild Matyáš&lt;TD&gt;0 : 3 (-5,-5,-5)&lt;/TD&gt;&lt;/TR&gt;&lt;TR&gt;&lt;TD&gt;Pecháčková Lenka - Hantek Ondřej&lt;TD&gt;0 : 3 (-5,-5,-5)&lt;/TD&gt;&lt;/TR&gt;&lt;TR&gt;&lt;TD&gt;Vašíček Michal - Picka Mikuláš&lt;TD&gt;3 : 0 (5,5,5)&lt;/TD&gt;&lt;/TR&gt;&lt;TR&gt;&lt;TD&gt;Pecháčková Lenka - Vašíček Michal&lt;TD&gt;0 : 3 (-5,-5,-5)&lt;/TD&gt;&lt;/TR&gt;</v>
      </c>
      <c r="AP7" s="91" t="str">
        <f aca="false">CONCATENATE("&lt;TR&gt;&lt;TD&gt;",A7,"&lt;TD width=200&gt;",B7,"&lt;TD&gt;",C7,"&lt;TD&gt;",D7,"&lt;TD&gt;",E7,"&lt;TD&gt;",G7,"&lt;TD&gt;",H7,"&lt;TD&gt;",I7,"&lt;/TD&gt;&lt;/TR&gt;")</f>
        <v>&lt;TR&gt;&lt;TD&gt;3&lt;TD width=200&gt;Haunschild Matyáš (Šumperk)&lt;TD&gt;3:1&lt;TD&gt;1:3&lt;TD&gt;XXX&lt;TD&gt;3:0&lt;TD&gt;6&lt;TD&gt;3&lt;/TD&gt;&lt;/TR&gt;</v>
      </c>
      <c r="AQ7" s="91" t="str">
        <f aca="false">CONCATENATE("&lt;TR&gt;&lt;TD&gt;",K7,"&lt;TD&gt;",L7,"&lt;/TD&gt;&lt;/TR&gt;")</f>
        <v>&lt;TR&gt;&lt;TD&gt;Pecháčková Lenka - Hantek Ondřej&lt;TD&gt;0 : 3 (-5,-5,-5)&lt;/TD&gt;&lt;/TR&gt;</v>
      </c>
    </row>
    <row r="8" customFormat="false" ht="16.5" hidden="false" customHeight="true" outlineLevel="0" collapsed="false">
      <c r="A8" s="128" t="n">
        <v>4</v>
      </c>
      <c r="B8" s="123" t="str">
        <f aca="false">IF($A8="","",CONCATENATE(VLOOKUP($A8,[2]seznam!$A$2:$B$268,2)," (",VLOOKUP($A8,[2]seznam!$A$2:$E$269,4),")"))</f>
        <v>Vašíček Michal (Dubicko)</v>
      </c>
      <c r="C8" s="124" t="str">
        <f aca="false">IF(Z10+AA10=0,"",CONCATENATE(AA10,":",Z10))</f>
        <v>3:0</v>
      </c>
      <c r="D8" s="125" t="str">
        <f aca="false">IF(Z12+AA12=0,"",CONCATENATE(Z12,":",AA12))</f>
        <v>3:0</v>
      </c>
      <c r="E8" s="125" t="str">
        <f aca="false">IF(Z5+AA5=0,"",CONCATENATE(AA5,":",Z5))</f>
        <v>3:0</v>
      </c>
      <c r="F8" s="125" t="s">
        <v>163</v>
      </c>
      <c r="G8" s="126" t="str">
        <f aca="false">IF(Z9+AA9=0,"",CONCATENATE(Z9,":",AA9))</f>
        <v>3:0</v>
      </c>
      <c r="H8" s="127" t="n">
        <f aca="false">IF(AG5+AF9+AG10+AF12=0,"",AG5+AF9+AG10+AF12)</f>
        <v>8</v>
      </c>
      <c r="I8" s="129" t="n">
        <v>1</v>
      </c>
      <c r="K8" s="91" t="str">
        <f aca="false">CONCATENATE(P8," - ",S8)</f>
        <v>Haunschild Matyáš - Pecháčková Lenka</v>
      </c>
      <c r="L8" s="91" t="str">
        <f aca="false">IF(SUM(Z8:AA8)=0,AE8,CONCATENATE(Z8," : ",AA8," (",U8,",",V8,",",W8,IF(Z8+AA8&gt;3,",",""),X8,IF(Z8+AA8&gt;4,",",""),Y8,")"))</f>
        <v>3 : 1 (-5,5,5,5)</v>
      </c>
      <c r="N8" s="91" t="str">
        <f aca="false">CONCATENATE("Dvouhra - Skupina A")</f>
        <v>Dvouhra - Skupina A</v>
      </c>
      <c r="O8" s="91" t="n">
        <f aca="false">A7</f>
        <v>3</v>
      </c>
      <c r="P8" s="91" t="str">
        <f aca="false">IF($O8=0,"bye",VLOOKUP($O8,[2]seznam!$A$2:$C$268,2))</f>
        <v>Haunschild Matyáš</v>
      </c>
      <c r="Q8" s="91" t="str">
        <f aca="false">IF($O8=0,"",VLOOKUP($O8,[2]seznam!$A$2:$D$268,4))</f>
        <v>Šumperk</v>
      </c>
      <c r="R8" s="91" t="n">
        <f aca="false">A5</f>
        <v>1</v>
      </c>
      <c r="S8" s="91" t="str">
        <f aca="false">IF($R8=0,"bye",VLOOKUP($R8,[2]seznam!$A$2:$C$268,2))</f>
        <v>Pecháčková Lenka</v>
      </c>
      <c r="T8" s="91" t="str">
        <f aca="false">IF($R8=0,"",VLOOKUP($R8,[2]seznam!$A$2:$D$268,4))</f>
        <v>Štíty</v>
      </c>
      <c r="U8" s="119" t="s">
        <v>165</v>
      </c>
      <c r="V8" s="120" t="s">
        <v>161</v>
      </c>
      <c r="W8" s="120" t="s">
        <v>161</v>
      </c>
      <c r="X8" s="120" t="s">
        <v>161</v>
      </c>
      <c r="Y8" s="121"/>
      <c r="Z8" s="91" t="n">
        <f aca="false">COUNTIF(AI8:AM8,"&gt;0")</f>
        <v>3</v>
      </c>
      <c r="AA8" s="91" t="n">
        <f aca="false">COUNTIF(AI8:AM8,"&lt;0")</f>
        <v>1</v>
      </c>
      <c r="AB8" s="91" t="n">
        <f aca="false">IF(Z8=AA8,0,IF(Z8&gt;AA8,O8,R8))</f>
        <v>3</v>
      </c>
      <c r="AC8" s="91" t="str">
        <f aca="false">IF($AB8=0,"",VLOOKUP($AB8,[2]seznam!$A$2:$C$268,2))</f>
        <v>Haunschild Matyáš</v>
      </c>
      <c r="AD8" s="91" t="str">
        <f aca="false">IF(Z8=AA8,"",IF(Z8&gt;AA8,CONCATENATE(Z8,":",AA8," (",U8,",",V8,",",W8,IF(SUM(Z8:AA8)&gt;3,",",""),X8,IF(SUM(Z8:AA8)&gt;4,",",""),Y8,")"),CONCATENATE(AA8,":",Z8," (",-U8,",",-V8,",",-W8,IF(SUM(Z8:AA8)&gt;3,CONCATENATE(",",-X8),""),IF(SUM(Z8:AA8)&gt;4,CONCATENATE(",",-Y8),""),")")))</f>
        <v>3:1 (-5,5,5,5)</v>
      </c>
      <c r="AE8" s="91" t="str">
        <f aca="false">IF(SUM(Z8:AA8)=0,"",AD8)</f>
        <v>3:1 (-5,5,5,5)</v>
      </c>
      <c r="AF8" s="91" t="n">
        <f aca="false">IF(U8="",0,IF(Z8&gt;AA8,2,1))</f>
        <v>2</v>
      </c>
      <c r="AG8" s="91" t="n">
        <f aca="false">IF(U8="",0,IF(AA8&gt;Z8,2,1))</f>
        <v>1</v>
      </c>
      <c r="AI8" s="91" t="n">
        <f aca="false">IF(U8="",0,IF(MID(U8,1,1)="-",-1,1))</f>
        <v>-1</v>
      </c>
      <c r="AJ8" s="91" t="n">
        <f aca="false">IF(V8="",0,IF(MID(V8,1,1)="-",-1,1))</f>
        <v>1</v>
      </c>
      <c r="AK8" s="91" t="n">
        <f aca="false">IF(W8="",0,IF(MID(W8,1,1)="-",-1,1))</f>
        <v>1</v>
      </c>
      <c r="AL8" s="91" t="n">
        <f aca="false">IF(X8="",0,IF(MID(X8,1,1)="-",-1,1))</f>
        <v>1</v>
      </c>
      <c r="AM8" s="91" t="n">
        <f aca="false">IF(Y8="",0,IF(MID(Y8,1,1)="-",-1,1))</f>
        <v>0</v>
      </c>
      <c r="AO8" s="91" t="str">
        <f aca="false">CONCATENATE("&lt;/Table&gt;&lt;/TD&gt;&lt;/TR&gt;&lt;/Table&gt;&lt;P&gt;")</f>
        <v>&lt;/Table&gt;&lt;/TD&gt;&lt;/TR&gt;&lt;/Table&gt;&lt;P&gt;</v>
      </c>
      <c r="AP8" s="91" t="str">
        <f aca="false">CONCATENATE("&lt;TR&gt;&lt;TD&gt;",A9,"&lt;TD width=200&gt;",B9,"&lt;TD&gt;",C9,"&lt;TD&gt;",D9,"&lt;TD&gt;",E9,"&lt;TD&gt;",G9,"&lt;TD&gt;",H9,"&lt;TD&gt;",I9,"&lt;/TD&gt;&lt;/TR&gt;")</f>
        <v>&lt;TR&gt;&lt;TD&gt;5&lt;TD width=200&gt;Picka Mikuláš (Štíty)&lt;TD&gt;3:0&lt;TD&gt;0:3&lt;TD&gt;0:3&lt;TD&gt;XXX&lt;TD&gt;5&lt;TD&gt;4&lt;/TD&gt;&lt;/TR&gt;</v>
      </c>
      <c r="AQ8" s="91" t="str">
        <f aca="false">CONCATENATE("&lt;TR&gt;&lt;TD&gt;",K9,"&lt;TD&gt;",L9,"&lt;/TD&gt;&lt;/TR&gt;")</f>
        <v>&lt;TR&gt;&lt;TD&gt;Vašíček Michal - Picka Mikuláš&lt;TD&gt;3 : 0 (5,5,5)&lt;/TD&gt;&lt;/TR&gt;</v>
      </c>
    </row>
    <row r="9" customFormat="false" ht="16.5" hidden="false" customHeight="true" outlineLevel="0" collapsed="false">
      <c r="A9" s="130" t="n">
        <v>5</v>
      </c>
      <c r="B9" s="131" t="str">
        <f aca="false">IF($A9="","",CONCATENATE(VLOOKUP($A9,[2]seznam!$A$2:$B$268,2)," (",VLOOKUP($A9,[2]seznam!$A$2:$E$269,4),")"))</f>
        <v>Picka Mikuláš (Štíty)</v>
      </c>
      <c r="C9" s="132" t="str">
        <f aca="false">IF(Z13+AA13=0,"",CONCATENATE(Z13,":",AA13))</f>
        <v>3:0</v>
      </c>
      <c r="D9" s="133" t="str">
        <f aca="false">IF(Z4+AA4=0,"",CONCATENATE(AA4,":",Z4))</f>
        <v>0:3</v>
      </c>
      <c r="E9" s="133" t="str">
        <f aca="false">IF(Z6+AA6=0,"",CONCATENATE(Z6,":",AA6))</f>
        <v>0:3</v>
      </c>
      <c r="F9" s="134" t="str">
        <f aca="false">IF(Z9+AA9=0,"",CONCATENATE(AA9,":",Z9))</f>
        <v>0:3</v>
      </c>
      <c r="G9" s="135" t="s">
        <v>163</v>
      </c>
      <c r="H9" s="136" t="n">
        <f aca="false">IF(AG4+AF6+AG9+AF13=0,"",AG4+AF6+AG9+AF13)</f>
        <v>5</v>
      </c>
      <c r="I9" s="135" t="n">
        <v>4</v>
      </c>
      <c r="K9" s="91" t="str">
        <f aca="false">CONCATENATE(P9," - ",S9)</f>
        <v>Vašíček Michal - Picka Mikuláš</v>
      </c>
      <c r="L9" s="91" t="str">
        <f aca="false">IF(SUM(Z9:AA9)=0,AE9,CONCATENATE(Z9," : ",AA9," (",U9,",",V9,",",W9,IF(Z9+AA9&gt;3,",",""),X9,IF(Z9+AA9&gt;4,",",""),Y9,")"))</f>
        <v>3 : 0 (5,5,5)</v>
      </c>
      <c r="N9" s="91" t="str">
        <f aca="false">CONCATENATE("Dvouhra - Skupina A")</f>
        <v>Dvouhra - Skupina A</v>
      </c>
      <c r="O9" s="91" t="n">
        <f aca="false">A8</f>
        <v>4</v>
      </c>
      <c r="P9" s="91" t="str">
        <f aca="false">IF($O9=0,"bye",VLOOKUP($O9,[2]seznam!$A$2:$C$268,2))</f>
        <v>Vašíček Michal</v>
      </c>
      <c r="Q9" s="91" t="str">
        <f aca="false">IF($O9=0,"",VLOOKUP($O9,[2]seznam!$A$2:$D$268,4))</f>
        <v>Dubicko</v>
      </c>
      <c r="R9" s="91" t="n">
        <f aca="false">A9</f>
        <v>5</v>
      </c>
      <c r="S9" s="91" t="str">
        <f aca="false">IF($R9=0,"bye",VLOOKUP($R9,[2]seznam!$A$2:$C$268,2))</f>
        <v>Picka Mikuláš</v>
      </c>
      <c r="T9" s="91" t="str">
        <f aca="false">IF($R9=0,"",VLOOKUP($R9,[2]seznam!$A$2:$D$268,4))</f>
        <v>Štíty</v>
      </c>
      <c r="U9" s="119" t="s">
        <v>161</v>
      </c>
      <c r="V9" s="120" t="s">
        <v>161</v>
      </c>
      <c r="W9" s="120" t="s">
        <v>161</v>
      </c>
      <c r="X9" s="120"/>
      <c r="Y9" s="121"/>
      <c r="Z9" s="91" t="n">
        <f aca="false">COUNTIF(AI9:AM9,"&gt;0")</f>
        <v>3</v>
      </c>
      <c r="AA9" s="91" t="n">
        <f aca="false">COUNTIF(AI9:AM9,"&lt;0")</f>
        <v>0</v>
      </c>
      <c r="AB9" s="91" t="n">
        <f aca="false">IF(Z9=AA9,0,IF(Z9&gt;AA9,O9,R9))</f>
        <v>4</v>
      </c>
      <c r="AC9" s="91" t="str">
        <f aca="false">IF($AB9=0,"",VLOOKUP($AB9,[2]seznam!$A$2:$C$268,2))</f>
        <v>Vašíček Michal</v>
      </c>
      <c r="AD9" s="91" t="str">
        <f aca="false">IF(Z9=AA9,"",IF(Z9&gt;AA9,CONCATENATE(Z9,":",AA9," (",U9,",",V9,",",W9,IF(SUM(Z9:AA9)&gt;3,",",""),X9,IF(SUM(Z9:AA9)&gt;4,",",""),Y9,")"),CONCATENATE(AA9,":",Z9," (",-U9,",",-V9,",",-W9,IF(SUM(Z9:AA9)&gt;3,CONCATENATE(",",-X9),""),IF(SUM(Z9:AA9)&gt;4,CONCATENATE(",",-Y9),""),")")))</f>
        <v>3:0 (5,5,5)</v>
      </c>
      <c r="AE9" s="91" t="str">
        <f aca="false">IF(SUM(Z9:AA9)=0,"",AD9)</f>
        <v>3:0 (5,5,5)</v>
      </c>
      <c r="AF9" s="91" t="n">
        <f aca="false">IF(U9="",0,IF(Z9&gt;AA9,2,1))</f>
        <v>2</v>
      </c>
      <c r="AG9" s="91" t="n">
        <f aca="false">IF(U9="",0,IF(AA9&gt;Z9,2,1))</f>
        <v>1</v>
      </c>
      <c r="AI9" s="91" t="n">
        <f aca="false">IF(U9="",0,IF(MID(U9,1,1)="-",-1,1))</f>
        <v>1</v>
      </c>
      <c r="AJ9" s="91" t="n">
        <f aca="false">IF(V9="",0,IF(MID(V9,1,1)="-",-1,1))</f>
        <v>1</v>
      </c>
      <c r="AK9" s="91" t="n">
        <f aca="false">IF(W9="",0,IF(MID(W9,1,1)="-",-1,1))</f>
        <v>1</v>
      </c>
      <c r="AL9" s="91" t="n">
        <f aca="false">IF(X9="",0,IF(MID(X9,1,1)="-",-1,1))</f>
        <v>0</v>
      </c>
      <c r="AM9" s="91" t="n">
        <f aca="false">IF(Y9="",0,IF(MID(Y9,1,1)="-",-1,1))</f>
        <v>0</v>
      </c>
      <c r="AQ9" s="91" t="str">
        <f aca="false">CONCATENATE("&lt;TR&gt;&lt;TD&gt;",K10,"&lt;TD&gt;",L10,"&lt;/TD&gt;&lt;/TR&gt;")</f>
        <v>&lt;TR&gt;&lt;TD&gt;Pecháčková Lenka - Vašíček Michal&lt;TD&gt;0 : 3 (-5,-5,-5)&lt;/TD&gt;&lt;/TR&gt;</v>
      </c>
    </row>
    <row r="10" customFormat="false" ht="16.5" hidden="false" customHeight="true" outlineLevel="0" collapsed="false">
      <c r="K10" s="91" t="str">
        <f aca="false">CONCATENATE(P10," - ",S10)</f>
        <v>Pecháčková Lenka - Vašíček Michal</v>
      </c>
      <c r="L10" s="91" t="str">
        <f aca="false">IF(SUM(Z10:AA10)=0,AE10,CONCATENATE(Z10," : ",AA10," (",U10,",",V10,",",W10,IF(Z10+AA10&gt;3,",",""),X10,IF(Z10+AA10&gt;4,",",""),Y10,")"))</f>
        <v>0 : 3 (-5,-5,-5)</v>
      </c>
      <c r="N10" s="91" t="str">
        <f aca="false">CONCATENATE("Dvouhra - Skupina A")</f>
        <v>Dvouhra - Skupina A</v>
      </c>
      <c r="O10" s="91" t="n">
        <f aca="false">A5</f>
        <v>1</v>
      </c>
      <c r="P10" s="91" t="str">
        <f aca="false">IF($O10=0,"bye",VLOOKUP($O10,[2]seznam!$A$2:$C$268,2))</f>
        <v>Pecháčková Lenka</v>
      </c>
      <c r="Q10" s="91" t="str">
        <f aca="false">IF($O10=0,"",VLOOKUP($O10,[2]seznam!$A$2:$D$268,4))</f>
        <v>Štíty</v>
      </c>
      <c r="R10" s="91" t="n">
        <f aca="false">A8</f>
        <v>4</v>
      </c>
      <c r="S10" s="91" t="str">
        <f aca="false">IF($R10=0,"bye",VLOOKUP($R10,[2]seznam!$A$2:$C$268,2))</f>
        <v>Vašíček Michal</v>
      </c>
      <c r="T10" s="101"/>
      <c r="U10" s="119" t="s">
        <v>165</v>
      </c>
      <c r="V10" s="120" t="s">
        <v>165</v>
      </c>
      <c r="W10" s="120" t="s">
        <v>165</v>
      </c>
      <c r="X10" s="120"/>
      <c r="Y10" s="121"/>
      <c r="Z10" s="91" t="n">
        <f aca="false">COUNTIF(AI10:AM10,"&gt;0")</f>
        <v>0</v>
      </c>
      <c r="AA10" s="91" t="n">
        <f aca="false">COUNTIF(AI10:AM10,"&lt;0")</f>
        <v>3</v>
      </c>
      <c r="AB10" s="91" t="n">
        <f aca="false">IF(Z10=AA10,0,IF(Z10&gt;AA10,O10,R10))</f>
        <v>4</v>
      </c>
      <c r="AC10" s="91" t="str">
        <f aca="false">IF($AB10=0,"",VLOOKUP($AB10,[2]seznam!$A$2:$C$268,2))</f>
        <v>Vašíček Michal</v>
      </c>
      <c r="AD10" s="91" t="str">
        <f aca="false">IF(Z10=AA10,"",IF(Z10&gt;AA10,CONCATENATE(Z10,":",AA10," (",U10,",",V10,",",W10,IF(SUM(Z10:AA10)&gt;3,",",""),X10,IF(SUM(Z10:AA10)&gt;4,",",""),Y10,")"),CONCATENATE(AA10,":",Z10," (",-U10,",",-V10,",",-W10,IF(SUM(Z10:AA10)&gt;3,CONCATENATE(",",-X10),""),IF(SUM(Z10:AA10)&gt;4,CONCATENATE(",",-Y10),""),")")))</f>
        <v>3:0 (5,5,5)</v>
      </c>
      <c r="AE10" s="91" t="str">
        <f aca="false">IF(SUM(Z10:AA10)=0,"",AD10)</f>
        <v>3:0 (5,5,5)</v>
      </c>
      <c r="AF10" s="91" t="n">
        <f aca="false">IF(U10="",0,IF(Z10&gt;AA10,2,1))</f>
        <v>1</v>
      </c>
      <c r="AG10" s="91" t="n">
        <f aca="false">IF(U10="",0,IF(AA10&gt;Z10,2,1))</f>
        <v>2</v>
      </c>
      <c r="AI10" s="91" t="n">
        <f aca="false">IF(U10="",0,IF(MID(U10,1,1)="-",-1,1))</f>
        <v>-1</v>
      </c>
      <c r="AJ10" s="91" t="n">
        <f aca="false">IF(V10="",0,IF(MID(V10,1,1)="-",-1,1))</f>
        <v>-1</v>
      </c>
      <c r="AK10" s="91" t="n">
        <f aca="false">IF(W10="",0,IF(MID(W10,1,1)="-",-1,1))</f>
        <v>-1</v>
      </c>
      <c r="AL10" s="91" t="n">
        <f aca="false">IF(X10="",0,IF(MID(X10,1,1)="-",-1,1))</f>
        <v>0</v>
      </c>
      <c r="AM10" s="91" t="n">
        <f aca="false">IF(Y10="",0,IF(MID(Y10,1,1)="-",-1,1))</f>
        <v>0</v>
      </c>
    </row>
    <row r="11" customFormat="false" ht="16.5" hidden="false" customHeight="true" outlineLevel="0" collapsed="false">
      <c r="K11" s="91" t="str">
        <f aca="false">CONCATENATE(P11," - ",S11)</f>
        <v>Hantek Ondřej - Haunschild Matyáš</v>
      </c>
      <c r="L11" s="91" t="str">
        <f aca="false">IF(SUM(Z11:AA11)=0,AE11,CONCATENATE(Z11," : ",AA11," (",U11,",",V11,",",W11,IF(Z11+AA11&gt;3,",",""),X11,IF(Z11+AA11&gt;4,",",""),Y11,")"))</f>
        <v>3 : 1 (-5,5,5,5)</v>
      </c>
      <c r="N11" s="91" t="str">
        <f aca="false">CONCATENATE("Dvouhra - Skupina A")</f>
        <v>Dvouhra - Skupina A</v>
      </c>
      <c r="O11" s="91" t="n">
        <f aca="false">A6</f>
        <v>2</v>
      </c>
      <c r="P11" s="91" t="str">
        <f aca="false">IF($O11=0,"bye",VLOOKUP($O11,[2]seznam!$A$2:$C$268,2))</f>
        <v>Hantek Ondřej</v>
      </c>
      <c r="Q11" s="91" t="str">
        <f aca="false">IF($O11=0,"",VLOOKUP($O11,[2]seznam!$A$2:$D$268,4))</f>
        <v>Šumperk</v>
      </c>
      <c r="R11" s="91" t="n">
        <f aca="false">A7</f>
        <v>3</v>
      </c>
      <c r="S11" s="91" t="str">
        <f aca="false">IF($R11=0,"bye",VLOOKUP($R11,[2]seznam!$A$2:$C$268,2))</f>
        <v>Haunschild Matyáš</v>
      </c>
      <c r="U11" s="119" t="s">
        <v>165</v>
      </c>
      <c r="V11" s="120" t="s">
        <v>161</v>
      </c>
      <c r="W11" s="120" t="s">
        <v>161</v>
      </c>
      <c r="X11" s="120" t="s">
        <v>161</v>
      </c>
      <c r="Y11" s="121"/>
      <c r="Z11" s="91" t="n">
        <f aca="false">COUNTIF(AI11:AM11,"&gt;0")</f>
        <v>3</v>
      </c>
      <c r="AA11" s="91" t="n">
        <f aca="false">COUNTIF(AI11:AM11,"&lt;0")</f>
        <v>1</v>
      </c>
      <c r="AB11" s="91" t="n">
        <f aca="false">IF(Z11=AA11,0,IF(Z11&gt;AA11,O11,R11))</f>
        <v>2</v>
      </c>
      <c r="AC11" s="91" t="str">
        <f aca="false">IF($AB11=0,"",VLOOKUP($AB11,[2]seznam!$A$2:$C$268,2))</f>
        <v>Hantek Ondřej</v>
      </c>
      <c r="AD11" s="91" t="str">
        <f aca="false">IF(Z11=AA11,"",IF(Z11&gt;AA11,CONCATENATE(Z11,":",AA11," (",U11,",",V11,",",W11,IF(SUM(Z11:AA11)&gt;3,",",""),X11,IF(SUM(Z11:AA11)&gt;4,",",""),Y11,")"),CONCATENATE(AA11,":",Z11," (",-U11,",",-V11,",",-W11,IF(SUM(Z11:AA11)&gt;3,CONCATENATE(",",-X11),""),IF(SUM(Z11:AA11)&gt;4,CONCATENATE(",",-Y11),""),")")))</f>
        <v>3:1 (-5,5,5,5)</v>
      </c>
      <c r="AE11" s="91" t="str">
        <f aca="false">IF(SUM(Z11:AA11)=0,"",AD11)</f>
        <v>3:1 (-5,5,5,5)</v>
      </c>
      <c r="AF11" s="91" t="n">
        <f aca="false">IF(U11="",0,IF(Z11&gt;AA11,2,1))</f>
        <v>2</v>
      </c>
      <c r="AG11" s="91" t="n">
        <f aca="false">IF(U11="",0,IF(AA11&gt;Z11,2,1))</f>
        <v>1</v>
      </c>
      <c r="AI11" s="91" t="n">
        <f aca="false">IF(U11="",0,IF(MID(U11,1,1)="-",-1,1))</f>
        <v>-1</v>
      </c>
      <c r="AJ11" s="91" t="n">
        <f aca="false">IF(V11="",0,IF(MID(V11,1,1)="-",-1,1))</f>
        <v>1</v>
      </c>
      <c r="AK11" s="91" t="n">
        <f aca="false">IF(W11="",0,IF(MID(W11,1,1)="-",-1,1))</f>
        <v>1</v>
      </c>
      <c r="AL11" s="91" t="n">
        <f aca="false">IF(X11="",0,IF(MID(X11,1,1)="-",-1,1))</f>
        <v>1</v>
      </c>
      <c r="AM11" s="91" t="n">
        <f aca="false">IF(Y11="",0,IF(MID(Y11,1,1)="-",-1,1))</f>
        <v>0</v>
      </c>
    </row>
    <row r="12" customFormat="false" ht="16.5" hidden="false" customHeight="true" outlineLevel="0" collapsed="false">
      <c r="K12" s="91" t="str">
        <f aca="false">CONCATENATE(P12," - ",S12)</f>
        <v>Vašíček Michal - Hantek Ondřej</v>
      </c>
      <c r="L12" s="91" t="str">
        <f aca="false">IF(SUM(Z12:AA12)=0,AE12,CONCATENATE(Z12," : ",AA12," (",U12,",",V12,",",W12,IF(Z12+AA12&gt;3,",",""),X12,IF(Z12+AA12&gt;4,",",""),Y12,")"))</f>
        <v>3 : 0 (5,5,5)</v>
      </c>
      <c r="N12" s="91" t="str">
        <f aca="false">CONCATENATE("Dvouhra - Skupina A")</f>
        <v>Dvouhra - Skupina A</v>
      </c>
      <c r="O12" s="91" t="n">
        <f aca="false">A8</f>
        <v>4</v>
      </c>
      <c r="P12" s="91" t="str">
        <f aca="false">IF($O12=0,"bye",VLOOKUP($O12,[2]seznam!$A$2:$C$268,2))</f>
        <v>Vašíček Michal</v>
      </c>
      <c r="Q12" s="91" t="str">
        <f aca="false">IF($O12=0,"",VLOOKUP($O12,[2]seznam!$A$2:$D$268,4))</f>
        <v>Dubicko</v>
      </c>
      <c r="R12" s="91" t="n">
        <f aca="false">A6</f>
        <v>2</v>
      </c>
      <c r="S12" s="91" t="str">
        <f aca="false">IF($R12=0,"bye",VLOOKUP($R12,[2]seznam!$A$2:$C$268,2))</f>
        <v>Hantek Ondřej</v>
      </c>
      <c r="U12" s="119" t="s">
        <v>161</v>
      </c>
      <c r="V12" s="120" t="s">
        <v>161</v>
      </c>
      <c r="W12" s="120" t="s">
        <v>161</v>
      </c>
      <c r="X12" s="120"/>
      <c r="Y12" s="121"/>
      <c r="Z12" s="91" t="n">
        <f aca="false">COUNTIF(AI12:AM12,"&gt;0")</f>
        <v>3</v>
      </c>
      <c r="AA12" s="91" t="n">
        <f aca="false">COUNTIF(AI12:AM12,"&lt;0")</f>
        <v>0</v>
      </c>
      <c r="AB12" s="91" t="n">
        <f aca="false">IF(Z12=AA12,0,IF(Z12&gt;AA12,O12,R12))</f>
        <v>4</v>
      </c>
      <c r="AC12" s="91" t="str">
        <f aca="false">IF($AB12=0,"",VLOOKUP($AB12,[2]seznam!$A$2:$C$268,2))</f>
        <v>Vašíček Michal</v>
      </c>
      <c r="AD12" s="91" t="str">
        <f aca="false">IF(Z12=AA12,"",IF(Z12&gt;AA12,CONCATENATE(Z12,":",AA12," (",U12,",",V12,",",W12,IF(SUM(Z12:AA12)&gt;3,",",""),X12,IF(SUM(Z12:AA12)&gt;4,",",""),Y12,")"),CONCATENATE(AA12,":",Z12," (",-U12,",",-V12,",",-W12,IF(SUM(Z12:AA12)&gt;3,CONCATENATE(",",-X12),""),IF(SUM(Z12:AA12)&gt;4,CONCATENATE(",",-Y12),""),")")))</f>
        <v>3:0 (5,5,5)</v>
      </c>
      <c r="AE12" s="91" t="str">
        <f aca="false">IF(SUM(Z12:AA12)=0,"",AD12)</f>
        <v>3:0 (5,5,5)</v>
      </c>
      <c r="AF12" s="91" t="n">
        <f aca="false">IF(U12="",0,IF(Z12&gt;AA12,2,1))</f>
        <v>2</v>
      </c>
      <c r="AG12" s="91" t="n">
        <f aca="false">IF(U12="",0,IF(AA12&gt;Z12,2,1))</f>
        <v>1</v>
      </c>
      <c r="AI12" s="91" t="n">
        <f aca="false">IF(U12="",0,IF(MID(U12,1,1)="-",-1,1))</f>
        <v>1</v>
      </c>
      <c r="AJ12" s="91" t="n">
        <f aca="false">IF(V12="",0,IF(MID(V12,1,1)="-",-1,1))</f>
        <v>1</v>
      </c>
      <c r="AK12" s="91" t="n">
        <f aca="false">IF(W12="",0,IF(MID(W12,1,1)="-",-1,1))</f>
        <v>1</v>
      </c>
      <c r="AL12" s="91" t="n">
        <f aca="false">IF(X12="",0,IF(MID(X12,1,1)="-",-1,1))</f>
        <v>0</v>
      </c>
      <c r="AM12" s="91" t="n">
        <f aca="false">IF(Y12="",0,IF(MID(Y12,1,1)="-",-1,1))</f>
        <v>0</v>
      </c>
    </row>
    <row r="13" customFormat="false" ht="16.5" hidden="false" customHeight="true" outlineLevel="0" collapsed="false">
      <c r="K13" s="91" t="str">
        <f aca="false">CONCATENATE(P13," - ",S13)</f>
        <v>Picka Mikuláš - Pecháčková Lenka</v>
      </c>
      <c r="L13" s="91" t="str">
        <f aca="false">IF(SUM(Z13:AA13)=0,AE13,CONCATENATE(Z13," : ",AA13," (",U13,",",V13,",",W13,IF(Z13+AA13&gt;3,",",""),X13,IF(Z13+AA13&gt;4,",",""),Y13,")"))</f>
        <v>3 : 0 (5,5,5)</v>
      </c>
      <c r="N13" s="91" t="str">
        <f aca="false">CONCATENATE("Dvouhra - Skupina A")</f>
        <v>Dvouhra - Skupina A</v>
      </c>
      <c r="O13" s="91" t="n">
        <f aca="false">A9</f>
        <v>5</v>
      </c>
      <c r="P13" s="91" t="str">
        <f aca="false">IF($O13=0,"bye",VLOOKUP($O13,[2]seznam!$A$2:$C$268,2))</f>
        <v>Picka Mikuláš</v>
      </c>
      <c r="Q13" s="91" t="str">
        <f aca="false">IF($O13=0,"",VLOOKUP($O13,[2]seznam!$A$2:$D$268,4))</f>
        <v>Štíty</v>
      </c>
      <c r="R13" s="91" t="n">
        <f aca="false">A5</f>
        <v>1</v>
      </c>
      <c r="S13" s="91" t="str">
        <f aca="false">IF($R13=0,"bye",VLOOKUP($R13,[2]seznam!$A$2:$C$268,2))</f>
        <v>Pecháčková Lenka</v>
      </c>
      <c r="U13" s="137" t="s">
        <v>161</v>
      </c>
      <c r="V13" s="138" t="s">
        <v>161</v>
      </c>
      <c r="W13" s="138" t="s">
        <v>161</v>
      </c>
      <c r="X13" s="138"/>
      <c r="Y13" s="139"/>
      <c r="Z13" s="91" t="n">
        <f aca="false">COUNTIF(AI13:AM13,"&gt;0")</f>
        <v>3</v>
      </c>
      <c r="AA13" s="91" t="n">
        <f aca="false">COUNTIF(AI13:AM13,"&lt;0")</f>
        <v>0</v>
      </c>
      <c r="AB13" s="91" t="n">
        <f aca="false">IF(Z13=AA13,0,IF(Z13&gt;AA13,O13,R13))</f>
        <v>5</v>
      </c>
      <c r="AC13" s="91" t="str">
        <f aca="false">IF($AB13=0,"",VLOOKUP($AB13,[2]seznam!$A$2:$C$268,2))</f>
        <v>Picka Mikuláš</v>
      </c>
      <c r="AD13" s="91" t="str">
        <f aca="false">IF(Z13=AA13,"",IF(Z13&gt;AA13,CONCATENATE(Z13,":",AA13," (",U13,",",V13,",",W13,IF(SUM(Z13:AA13)&gt;3,",",""),X13,IF(SUM(Z13:AA13)&gt;4,",",""),Y13,")"),CONCATENATE(AA13,":",Z13," (",-U13,",",-V13,",",-W13,IF(SUM(Z13:AA13)&gt;3,CONCATENATE(",",-X13),""),IF(SUM(Z13:AA13)&gt;4,CONCATENATE(",",-Y13),""),")")))</f>
        <v>3:0 (5,5,5)</v>
      </c>
      <c r="AE13" s="91" t="str">
        <f aca="false">IF(SUM(Z13:AA13)=0,"",AD13)</f>
        <v>3:0 (5,5,5)</v>
      </c>
      <c r="AF13" s="91" t="n">
        <f aca="false">IF(U13="",0,IF(Z13&gt;AA13,2,1))</f>
        <v>2</v>
      </c>
      <c r="AG13" s="91" t="n">
        <f aca="false">IF(U13="",0,IF(AA13&gt;Z13,2,1))</f>
        <v>1</v>
      </c>
      <c r="AI13" s="91" t="n">
        <f aca="false">IF(U13="",0,IF(MID(U13,1,1)="-",-1,1))</f>
        <v>1</v>
      </c>
      <c r="AJ13" s="91" t="n">
        <f aca="false">IF(V13="",0,IF(MID(V13,1,1)="-",-1,1))</f>
        <v>1</v>
      </c>
      <c r="AK13" s="91" t="n">
        <f aca="false">IF(W13="",0,IF(MID(W13,1,1)="-",-1,1))</f>
        <v>1</v>
      </c>
      <c r="AL13" s="91" t="n">
        <f aca="false">IF(X13="",0,IF(MID(X13,1,1)="-",-1,1))</f>
        <v>0</v>
      </c>
      <c r="AM13" s="91" t="n">
        <f aca="false">IF(Y13="",0,IF(MID(Y13,1,1)="-",-1,1))</f>
        <v>0</v>
      </c>
    </row>
    <row r="14" customFormat="false" ht="16.5" hidden="false" customHeight="true" outlineLevel="0" collapsed="false">
      <c r="A14" s="97"/>
      <c r="B14" s="97"/>
      <c r="C14" s="98"/>
      <c r="D14" s="97"/>
      <c r="E14" s="97"/>
      <c r="F14" s="97"/>
      <c r="G14" s="97"/>
      <c r="H14" s="99"/>
      <c r="L14" s="100"/>
      <c r="N14" s="101" t="str">
        <f aca="false">B15</f>
        <v>Skupina B</v>
      </c>
      <c r="O14" s="101" t="s">
        <v>144</v>
      </c>
      <c r="P14" s="101" t="s">
        <v>145</v>
      </c>
      <c r="Q14" s="101" t="s">
        <v>146</v>
      </c>
      <c r="R14" s="101" t="s">
        <v>144</v>
      </c>
      <c r="S14" s="101" t="s">
        <v>147</v>
      </c>
      <c r="T14" s="101" t="s">
        <v>146</v>
      </c>
      <c r="U14" s="102" t="s">
        <v>148</v>
      </c>
      <c r="V14" s="102" t="s">
        <v>149</v>
      </c>
      <c r="W14" s="102" t="s">
        <v>150</v>
      </c>
      <c r="X14" s="102" t="s">
        <v>151</v>
      </c>
      <c r="Y14" s="102" t="s">
        <v>152</v>
      </c>
      <c r="Z14" s="101" t="s">
        <v>153</v>
      </c>
      <c r="AA14" s="101" t="s">
        <v>154</v>
      </c>
      <c r="AB14" s="101" t="s">
        <v>155</v>
      </c>
    </row>
    <row r="15" customFormat="false" ht="16.5" hidden="false" customHeight="true" outlineLevel="0" collapsed="false">
      <c r="A15" s="103"/>
      <c r="B15" s="104" t="s">
        <v>167</v>
      </c>
      <c r="C15" s="105" t="n">
        <v>1</v>
      </c>
      <c r="D15" s="106" t="n">
        <v>2</v>
      </c>
      <c r="E15" s="106" t="n">
        <v>3</v>
      </c>
      <c r="F15" s="107" t="n">
        <v>4</v>
      </c>
      <c r="G15" s="108" t="n">
        <v>5</v>
      </c>
      <c r="H15" s="109" t="s">
        <v>158</v>
      </c>
      <c r="I15" s="108" t="s">
        <v>159</v>
      </c>
      <c r="K15" s="91" t="str">
        <f aca="false">CONCATENATE(P15," - ",S15)</f>
        <v>Krestýnová Zuzana - Altman Alan</v>
      </c>
      <c r="L15" s="91" t="str">
        <f aca="false">IF(SUM(Z15:AA15)=0,AE15,CONCATENATE(Z15," : ",AA15," (",U15,",",V15,",",W15,IF(Z15+AA15&gt;3,",",""),X15,IF(Z15+AA15&gt;4,",",""),Y15,")"))</f>
        <v>3 : 0 (5,7,8)</v>
      </c>
      <c r="N15" s="91" t="str">
        <f aca="false">CONCATENATE("Dvouhra - Skupina B")</f>
        <v>Dvouhra - Skupina B</v>
      </c>
      <c r="O15" s="91" t="n">
        <f aca="false">A17</f>
        <v>7</v>
      </c>
      <c r="P15" s="91" t="str">
        <f aca="false">IF($O15=0,"bye",VLOOKUP($O15,[2]seznam!$A$2:$C$268,2))</f>
        <v>Krestýnová Zuzana</v>
      </c>
      <c r="Q15" s="91" t="str">
        <f aca="false">IF($O15=0,"",VLOOKUP($O15,[2]seznam!$A$2:$D$268,4))</f>
        <v>Šumperk</v>
      </c>
      <c r="R15" s="91" t="n">
        <f aca="false">A20</f>
        <v>10</v>
      </c>
      <c r="S15" s="91" t="str">
        <f aca="false">IF($R15=0,"bye",VLOOKUP($R15,[2]seznam!$A$2:$C$268,2))</f>
        <v>Altman Alan</v>
      </c>
      <c r="T15" s="91" t="str">
        <f aca="false">IF($R15=0,"",VLOOKUP($R15,[2]seznam!$A$2:$D$268,4))</f>
        <v>Štíty</v>
      </c>
      <c r="U15" s="110" t="s">
        <v>161</v>
      </c>
      <c r="V15" s="111" t="s">
        <v>162</v>
      </c>
      <c r="W15" s="111" t="s">
        <v>168</v>
      </c>
      <c r="X15" s="111"/>
      <c r="Y15" s="112"/>
      <c r="Z15" s="91" t="n">
        <f aca="false">COUNTIF(AI15:AM15,"&gt;0")</f>
        <v>3</v>
      </c>
      <c r="AA15" s="91" t="n">
        <f aca="false">COUNTIF(AI15:AM15,"&lt;0")</f>
        <v>0</v>
      </c>
      <c r="AB15" s="91" t="n">
        <f aca="false">IF(Z15=AA15,0,IF(Z15&gt;AA15,O15,R15))</f>
        <v>7</v>
      </c>
      <c r="AC15" s="91" t="str">
        <f aca="false">IF($AB15=0,"",VLOOKUP($AB15,[2]seznam!$A$2:$C$268,2))</f>
        <v>Krestýnová Zuzana</v>
      </c>
      <c r="AD15" s="91" t="str">
        <f aca="false">IF(Z15=AA15,"",IF(Z15&gt;AA15,CONCATENATE(Z15,":",AA15," (",U15,",",V15,",",W15,IF(SUM(Z15:AA15)&gt;3,",",""),X15,IF(SUM(Z15:AA15)&gt;4,",",""),Y15,")"),CONCATENATE(AA15,":",Z15," (",-U15,",",-V15,",",-W15,IF(SUM(Z15:AA15)&gt;3,CONCATENATE(",",-X15),""),IF(SUM(Z15:AA15)&gt;4,CONCATENATE(",",-Y15),""),")")))</f>
        <v>3:0 (5,7,8)</v>
      </c>
      <c r="AE15" s="91" t="str">
        <f aca="false">IF(SUM(Z15:AA15)=0,"",AD15)</f>
        <v>3:0 (5,7,8)</v>
      </c>
      <c r="AF15" s="91" t="n">
        <f aca="false">IF(U15="",0,IF(Z15&gt;AA15,2,1))</f>
        <v>2</v>
      </c>
      <c r="AG15" s="91" t="n">
        <f aca="false">IF(U15="",0,IF(AA15&gt;Z15,2,1))</f>
        <v>1</v>
      </c>
      <c r="AI15" s="91" t="n">
        <f aca="false">IF(U15="",0,IF(MID(U15,1,1)="-",-1,1))</f>
        <v>1</v>
      </c>
      <c r="AJ15" s="91" t="n">
        <f aca="false">IF(V15="",0,IF(MID(V15,1,1)="-",-1,1))</f>
        <v>1</v>
      </c>
      <c r="AK15" s="91" t="n">
        <f aca="false">IF(W15="",0,IF(MID(W15,1,1)="-",-1,1))</f>
        <v>1</v>
      </c>
      <c r="AL15" s="91" t="n">
        <f aca="false">IF(X15="",0,IF(MID(X15,1,1)="-",-1,1))</f>
        <v>0</v>
      </c>
      <c r="AM15" s="91" t="n">
        <f aca="false">IF(Y15="",0,IF(MID(Y15,1,1)="-",-1,1))</f>
        <v>0</v>
      </c>
    </row>
    <row r="16" customFormat="false" ht="16.5" hidden="false" customHeight="true" outlineLevel="0" collapsed="false">
      <c r="A16" s="113" t="n">
        <v>6</v>
      </c>
      <c r="B16" s="114" t="str">
        <f aca="false">IF($A16="","",CONCATENATE(VLOOKUP($A16,[2]seznam!$A$2:$B$268,2)," (",VLOOKUP($A16,[2]seznam!$A$2:$E$269,4),")"))</f>
        <v>Nerguti Eric (Šumperk)</v>
      </c>
      <c r="C16" s="115" t="s">
        <v>163</v>
      </c>
      <c r="D16" s="116" t="str">
        <f aca="false">IF(Z18+AA18=0,"",CONCATENATE(Z18,":",AA18))</f>
        <v>3:0</v>
      </c>
      <c r="E16" s="116" t="str">
        <f aca="false">IF(Z19+AA19=0,"",CONCATENATE(AA19,":",Z19))</f>
        <v>0:3</v>
      </c>
      <c r="F16" s="116" t="str">
        <f aca="false">IF(Z21+AA21=0,"",CONCATENATE(Z21,":",AA21))</f>
        <v>3:2</v>
      </c>
      <c r="G16" s="117" t="str">
        <f aca="false">IF(Z24+AA24=0,"",CONCATENATE(AA24,":",Z24))</f>
        <v>3:0</v>
      </c>
      <c r="H16" s="118" t="n">
        <f aca="false">IF(AF18+AG19+AF21+AG24=0,"",AF18+AG19+AF21+AG24)</f>
        <v>7</v>
      </c>
      <c r="I16" s="117" t="n">
        <v>2</v>
      </c>
      <c r="K16" s="91" t="str">
        <f aca="false">CONCATENATE(P16," - ",S16)</f>
        <v>Šmídová Tereza - Janza Daniel</v>
      </c>
      <c r="L16" s="91" t="str">
        <f aca="false">IF(SUM(Z16:AA16)=0,AE16,CONCATENATE(Z16," : ",AA16," (",U16,",",V16,",",W16,IF(Z16+AA16&gt;3,",",""),X16,IF(Z16+AA16&gt;4,",",""),Y16,")"))</f>
        <v>3 : 2 (-7,-10,10,7,10)</v>
      </c>
      <c r="N16" s="91" t="str">
        <f aca="false">CONCATENATE("Dvouhra - Skupina B")</f>
        <v>Dvouhra - Skupina B</v>
      </c>
      <c r="O16" s="91" t="n">
        <f aca="false">A18</f>
        <v>8</v>
      </c>
      <c r="P16" s="91" t="str">
        <f aca="false">IF($O16=0,"bye",VLOOKUP($O16,[2]seznam!$A$2:$C$268,2))</f>
        <v>Šmídová Tereza</v>
      </c>
      <c r="Q16" s="91" t="str">
        <f aca="false">IF($O16=0,"",VLOOKUP($O16,[2]seznam!$A$2:$D$268,4))</f>
        <v>Kolšov</v>
      </c>
      <c r="R16" s="91" t="n">
        <f aca="false">A19</f>
        <v>9</v>
      </c>
      <c r="S16" s="91" t="str">
        <f aca="false">IF($R16=0,"bye",VLOOKUP($R16,[2]seznam!$A$2:$C$268,2))</f>
        <v>Janza Daniel</v>
      </c>
      <c r="T16" s="91" t="str">
        <f aca="false">IF($R16=0,"",VLOOKUP($R16,[2]seznam!$A$2:$D$268,4))</f>
        <v>N. Malín</v>
      </c>
      <c r="U16" s="119" t="s">
        <v>166</v>
      </c>
      <c r="V16" s="120" t="s">
        <v>169</v>
      </c>
      <c r="W16" s="120" t="s">
        <v>170</v>
      </c>
      <c r="X16" s="120" t="s">
        <v>162</v>
      </c>
      <c r="Y16" s="121" t="s">
        <v>170</v>
      </c>
      <c r="Z16" s="91" t="n">
        <f aca="false">COUNTIF(AI16:AM16,"&gt;0")</f>
        <v>3</v>
      </c>
      <c r="AA16" s="91" t="n">
        <f aca="false">COUNTIF(AI16:AM16,"&lt;0")</f>
        <v>2</v>
      </c>
      <c r="AB16" s="91" t="n">
        <f aca="false">IF(Z16=AA16,0,IF(Z16&gt;AA16,O16,R16))</f>
        <v>8</v>
      </c>
      <c r="AC16" s="91" t="str">
        <f aca="false">IF($AB16=0,"",VLOOKUP($AB16,[2]seznam!$A$2:$C$268,2))</f>
        <v>Šmídová Tereza</v>
      </c>
      <c r="AD16" s="91" t="str">
        <f aca="false">IF(Z16=AA16,"",IF(Z16&gt;AA16,CONCATENATE(Z16,":",AA16," (",U16,",",V16,",",W16,IF(SUM(Z16:AA16)&gt;3,",",""),X16,IF(SUM(Z16:AA16)&gt;4,",",""),Y16,")"),CONCATENATE(AA16,":",Z16," (",-U16,",",-V16,",",-W16,IF(SUM(Z16:AA16)&gt;3,CONCATENATE(",",-X16),""),IF(SUM(Z16:AA16)&gt;4,CONCATENATE(",",-Y16),""),")")))</f>
        <v>3:2 (-7,-10,10,7,10)</v>
      </c>
      <c r="AE16" s="91" t="str">
        <f aca="false">IF(SUM(Z16:AA16)=0,"",AD16)</f>
        <v>3:2 (-7,-10,10,7,10)</v>
      </c>
      <c r="AF16" s="91" t="n">
        <f aca="false">IF(U16="",0,IF(Z16&gt;AA16,2,1))</f>
        <v>2</v>
      </c>
      <c r="AG16" s="91" t="n">
        <f aca="false">IF(U16="",0,IF(AA16&gt;Z16,2,1))</f>
        <v>1</v>
      </c>
      <c r="AI16" s="91" t="n">
        <f aca="false">IF(U16="",0,IF(MID(U16,1,1)="-",-1,1))</f>
        <v>-1</v>
      </c>
      <c r="AJ16" s="91" t="n">
        <f aca="false">IF(V16="",0,IF(MID(V16,1,1)="-",-1,1))</f>
        <v>-1</v>
      </c>
      <c r="AK16" s="91" t="n">
        <f aca="false">IF(W16="",0,IF(MID(W16,1,1)="-",-1,1))</f>
        <v>1</v>
      </c>
      <c r="AL16" s="91" t="n">
        <f aca="false">IF(X16="",0,IF(MID(X16,1,1)="-",-1,1))</f>
        <v>1</v>
      </c>
      <c r="AM16" s="91" t="n">
        <f aca="false">IF(Y16="",0,IF(MID(Y16,1,1)="-",-1,1))</f>
        <v>1</v>
      </c>
    </row>
    <row r="17" customFormat="false" ht="16.5" hidden="false" customHeight="true" outlineLevel="0" collapsed="false">
      <c r="A17" s="122" t="n">
        <v>7</v>
      </c>
      <c r="B17" s="123" t="str">
        <f aca="false">IF($A17="","",CONCATENATE(VLOOKUP($A17,[2]seznam!$A$2:$B$268,2)," (",VLOOKUP($A17,[2]seznam!$A$2:$E$269,4),")"))</f>
        <v>Krestýnová Zuzana (Šumperk)</v>
      </c>
      <c r="C17" s="124" t="str">
        <f aca="false">IF(Z18+AA18=0,"",CONCATENATE(AA18,":",Z18))</f>
        <v>0:3</v>
      </c>
      <c r="D17" s="125" t="s">
        <v>163</v>
      </c>
      <c r="E17" s="125" t="str">
        <f aca="false">IF(Z22+AA22=0,"",CONCATENATE(Z22,":",AA22))</f>
        <v>0:3</v>
      </c>
      <c r="F17" s="116" t="str">
        <f aca="false">IF(Z23+AA23=0,"",CONCATENATE(AA23,":",Z23))</f>
        <v>0:3</v>
      </c>
      <c r="G17" s="126" t="str">
        <f aca="false">IF(Z15+AA15=0,"",CONCATENATE(Z15,":",AA15))</f>
        <v>3:0</v>
      </c>
      <c r="H17" s="127" t="n">
        <f aca="false">IF(AF15+AG18+AF22+AG23=0,"",AF15+AG18+AF22+AG23)</f>
        <v>5</v>
      </c>
      <c r="I17" s="126" t="n">
        <v>4</v>
      </c>
      <c r="K17" s="91" t="str">
        <f aca="false">CONCATENATE(P17," - ",S17)</f>
        <v>Altman Alan - Šmídová Tereza</v>
      </c>
      <c r="L17" s="91" t="str">
        <f aca="false">IF(SUM(Z17:AA17)=0,AE17,CONCATENATE(Z17," : ",AA17," (",U17,",",V17,",",W17,IF(Z17+AA17&gt;3,",",""),X17,IF(Z17+AA17&gt;4,",",""),Y17,")"))</f>
        <v>0 : 3 (-3,-5,-5)</v>
      </c>
      <c r="N17" s="91" t="str">
        <f aca="false">CONCATENATE("Dvouhra - Skupina B")</f>
        <v>Dvouhra - Skupina B</v>
      </c>
      <c r="O17" s="91" t="n">
        <f aca="false">A20</f>
        <v>10</v>
      </c>
      <c r="P17" s="91" t="str">
        <f aca="false">IF($O17=0,"bye",VLOOKUP($O17,[2]seznam!$A$2:$C$268,2))</f>
        <v>Altman Alan</v>
      </c>
      <c r="Q17" s="91" t="str">
        <f aca="false">IF($O17=0,"",VLOOKUP($O17,[2]seznam!$A$2:$D$268,4))</f>
        <v>Štíty</v>
      </c>
      <c r="R17" s="91" t="n">
        <f aca="false">A18</f>
        <v>8</v>
      </c>
      <c r="S17" s="91" t="str">
        <f aca="false">IF($R17=0,"bye",VLOOKUP($R17,[2]seznam!$A$2:$C$268,2))</f>
        <v>Šmídová Tereza</v>
      </c>
      <c r="T17" s="91" t="str">
        <f aca="false">IF($R17=0,"",VLOOKUP($R17,[2]seznam!$A$2:$D$268,4))</f>
        <v>Kolšov</v>
      </c>
      <c r="U17" s="119" t="s">
        <v>171</v>
      </c>
      <c r="V17" s="120" t="s">
        <v>165</v>
      </c>
      <c r="W17" s="120" t="s">
        <v>165</v>
      </c>
      <c r="X17" s="120"/>
      <c r="Y17" s="121"/>
      <c r="Z17" s="91" t="n">
        <f aca="false">COUNTIF(AI17:AM17,"&gt;0")</f>
        <v>0</v>
      </c>
      <c r="AA17" s="91" t="n">
        <f aca="false">COUNTIF(AI17:AM17,"&lt;0")</f>
        <v>3</v>
      </c>
      <c r="AB17" s="91" t="n">
        <f aca="false">IF(Z17=AA17,0,IF(Z17&gt;AA17,O17,R17))</f>
        <v>8</v>
      </c>
      <c r="AC17" s="91" t="str">
        <f aca="false">IF($AB17=0,"",VLOOKUP($AB17,[2]seznam!$A$2:$C$268,2))</f>
        <v>Šmídová Tereza</v>
      </c>
      <c r="AD17" s="91" t="str">
        <f aca="false">IF(Z17=AA17,"",IF(Z17&gt;AA17,CONCATENATE(Z17,":",AA17," (",U17,",",V17,",",W17,IF(SUM(Z17:AA17)&gt;3,",",""),X17,IF(SUM(Z17:AA17)&gt;4,",",""),Y17,")"),CONCATENATE(AA17,":",Z17," (",-U17,",",-V17,",",-W17,IF(SUM(Z17:AA17)&gt;3,CONCATENATE(",",-X17),""),IF(SUM(Z17:AA17)&gt;4,CONCATENATE(",",-Y17),""),")")))</f>
        <v>3:0 (3,5,5)</v>
      </c>
      <c r="AE17" s="91" t="str">
        <f aca="false">IF(SUM(Z17:AA17)=0,"",AD17)</f>
        <v>3:0 (3,5,5)</v>
      </c>
      <c r="AF17" s="91" t="n">
        <f aca="false">IF(U17="",0,IF(Z17&gt;AA17,2,1))</f>
        <v>1</v>
      </c>
      <c r="AG17" s="91" t="n">
        <f aca="false">IF(U17="",0,IF(AA17&gt;Z17,2,1))</f>
        <v>2</v>
      </c>
      <c r="AI17" s="91" t="n">
        <f aca="false">IF(U17="",0,IF(MID(U17,1,1)="-",-1,1))</f>
        <v>-1</v>
      </c>
      <c r="AJ17" s="91" t="n">
        <f aca="false">IF(V17="",0,IF(MID(V17,1,1)="-",-1,1))</f>
        <v>-1</v>
      </c>
      <c r="AK17" s="91" t="n">
        <f aca="false">IF(W17="",0,IF(MID(W17,1,1)="-",-1,1))</f>
        <v>-1</v>
      </c>
      <c r="AL17" s="91" t="n">
        <f aca="false">IF(X17="",0,IF(MID(X17,1,1)="-",-1,1))</f>
        <v>0</v>
      </c>
      <c r="AM17" s="91" t="n">
        <f aca="false">IF(Y17="",0,IF(MID(Y17,1,1)="-",-1,1))</f>
        <v>0</v>
      </c>
    </row>
    <row r="18" customFormat="false" ht="16.5" hidden="false" customHeight="true" outlineLevel="0" collapsed="false">
      <c r="A18" s="122" t="n">
        <v>8</v>
      </c>
      <c r="B18" s="123" t="str">
        <f aca="false">IF($A18="","",CONCATENATE(VLOOKUP($A18,[2]seznam!$A$2:$B$268,2)," (",VLOOKUP($A18,[2]seznam!$A$2:$E$269,4),")"))</f>
        <v>Šmídová Tereza (Kolšov)</v>
      </c>
      <c r="C18" s="124" t="str">
        <f aca="false">IF(Z19+AA19=0,"",CONCATENATE(Z19,":",AA19))</f>
        <v>3:0</v>
      </c>
      <c r="D18" s="125" t="str">
        <f aca="false">IF(Z22+AA22=0,"",CONCATENATE(AA22,":",Z22))</f>
        <v>3:0</v>
      </c>
      <c r="E18" s="125" t="s">
        <v>163</v>
      </c>
      <c r="F18" s="116" t="str">
        <f aca="false">IF(Z16+AA16=0,"",CONCATENATE(Z16,":",AA16))</f>
        <v>3:2</v>
      </c>
      <c r="G18" s="126" t="str">
        <f aca="false">IF(Z17+AA17=0,"",CONCATENATE(AA17,":",Z17))</f>
        <v>3:0</v>
      </c>
      <c r="H18" s="127" t="n">
        <f aca="false">IF(AF16+AG17+AF19+AG22=0,"",AF16+AG17+AF19+AG22)</f>
        <v>8</v>
      </c>
      <c r="I18" s="126" t="n">
        <v>1</v>
      </c>
      <c r="K18" s="91" t="str">
        <f aca="false">CONCATENATE(P18," - ",S18)</f>
        <v>Nerguti Eric - Krestýnová Zuzana</v>
      </c>
      <c r="L18" s="91" t="str">
        <f aca="false">IF(SUM(Z18:AA18)=0,AE18,CONCATENATE(Z18," : ",AA18," (",U18,",",V18,",",W18,IF(Z18+AA18&gt;3,",",""),X18,IF(Z18+AA18&gt;4,",",""),Y18,")"))</f>
        <v>3 : 0 (6,4,6)</v>
      </c>
      <c r="N18" s="91" t="str">
        <f aca="false">CONCATENATE("Dvouhra - Skupina B")</f>
        <v>Dvouhra - Skupina B</v>
      </c>
      <c r="O18" s="91" t="n">
        <f aca="false">A16</f>
        <v>6</v>
      </c>
      <c r="P18" s="91" t="str">
        <f aca="false">IF($O18=0,"bye",VLOOKUP($O18,[2]seznam!$A$2:$C$268,2))</f>
        <v>Nerguti Eric</v>
      </c>
      <c r="Q18" s="91" t="str">
        <f aca="false">IF($O18=0,"",VLOOKUP($O18,[2]seznam!$A$2:$D$268,4))</f>
        <v>Šumperk</v>
      </c>
      <c r="R18" s="91" t="n">
        <f aca="false">A17</f>
        <v>7</v>
      </c>
      <c r="S18" s="91" t="str">
        <f aca="false">IF($R18=0,"bye",VLOOKUP($R18,[2]seznam!$A$2:$C$268,2))</f>
        <v>Krestýnová Zuzana</v>
      </c>
      <c r="T18" s="91" t="str">
        <f aca="false">IF($R18=0,"",VLOOKUP($R18,[2]seznam!$A$2:$D$268,4))</f>
        <v>Šumperk</v>
      </c>
      <c r="U18" s="119" t="s">
        <v>172</v>
      </c>
      <c r="V18" s="120" t="s">
        <v>160</v>
      </c>
      <c r="W18" s="120" t="s">
        <v>172</v>
      </c>
      <c r="X18" s="120"/>
      <c r="Y18" s="121"/>
      <c r="Z18" s="91" t="n">
        <f aca="false">COUNTIF(AI18:AM18,"&gt;0")</f>
        <v>3</v>
      </c>
      <c r="AA18" s="91" t="n">
        <f aca="false">COUNTIF(AI18:AM18,"&lt;0")</f>
        <v>0</v>
      </c>
      <c r="AB18" s="91" t="n">
        <f aca="false">IF(Z18=AA18,0,IF(Z18&gt;AA18,O18,R18))</f>
        <v>6</v>
      </c>
      <c r="AC18" s="91" t="str">
        <f aca="false">IF($AB18=0,"",VLOOKUP($AB18,[2]seznam!$A$2:$C$268,2))</f>
        <v>Nerguti Eric</v>
      </c>
      <c r="AD18" s="91" t="str">
        <f aca="false">IF(Z18=AA18,"",IF(Z18&gt;AA18,CONCATENATE(Z18,":",AA18," (",U18,",",V18,",",W18,IF(SUM(Z18:AA18)&gt;3,",",""),X18,IF(SUM(Z18:AA18)&gt;4,",",""),Y18,")"),CONCATENATE(AA18,":",Z18," (",-U18,",",-V18,",",-W18,IF(SUM(Z18:AA18)&gt;3,CONCATENATE(",",-X18),""),IF(SUM(Z18:AA18)&gt;4,CONCATENATE(",",-Y18),""),")")))</f>
        <v>3:0 (6,4,6)</v>
      </c>
      <c r="AE18" s="91" t="str">
        <f aca="false">IF(SUM(Z18:AA18)=0,"",AD18)</f>
        <v>3:0 (6,4,6)</v>
      </c>
      <c r="AF18" s="91" t="n">
        <f aca="false">IF(U18="",0,IF(Z18&gt;AA18,2,1))</f>
        <v>2</v>
      </c>
      <c r="AG18" s="91" t="n">
        <f aca="false">IF(U18="",0,IF(AA18&gt;Z18,2,1))</f>
        <v>1</v>
      </c>
      <c r="AI18" s="91" t="n">
        <f aca="false">IF(U18="",0,IF(MID(U18,1,1)="-",-1,1))</f>
        <v>1</v>
      </c>
      <c r="AJ18" s="91" t="n">
        <f aca="false">IF(V18="",0,IF(MID(V18,1,1)="-",-1,1))</f>
        <v>1</v>
      </c>
      <c r="AK18" s="91" t="n">
        <f aca="false">IF(W18="",0,IF(MID(W18,1,1)="-",-1,1))</f>
        <v>1</v>
      </c>
      <c r="AL18" s="91" t="n">
        <f aca="false">IF(X18="",0,IF(MID(X18,1,1)="-",-1,1))</f>
        <v>0</v>
      </c>
      <c r="AM18" s="91" t="n">
        <f aca="false">IF(Y18="",0,IF(MID(Y18,1,1)="-",-1,1))</f>
        <v>0</v>
      </c>
    </row>
    <row r="19" customFormat="false" ht="16.5" hidden="false" customHeight="true" outlineLevel="0" collapsed="false">
      <c r="A19" s="128" t="n">
        <v>9</v>
      </c>
      <c r="B19" s="123" t="str">
        <f aca="false">IF($A19="","",CONCATENATE(VLOOKUP($A19,[2]seznam!$A$2:$B$268,2)," (",VLOOKUP($A19,[2]seznam!$A$2:$E$269,4),")"))</f>
        <v>Janza Daniel (N. Malín)</v>
      </c>
      <c r="C19" s="124" t="str">
        <f aca="false">IF(Z21+AA21=0,"",CONCATENATE(AA21,":",Z21))</f>
        <v>2:3</v>
      </c>
      <c r="D19" s="125" t="str">
        <f aca="false">IF(Z23+AA23=0,"",CONCATENATE(Z23,":",AA23))</f>
        <v>3:0</v>
      </c>
      <c r="E19" s="125" t="str">
        <f aca="false">IF(Z16+AA16=0,"",CONCATENATE(AA16,":",Z16))</f>
        <v>2:3</v>
      </c>
      <c r="F19" s="125" t="s">
        <v>163</v>
      </c>
      <c r="G19" s="126" t="str">
        <f aca="false">IF(Z20+AA20=0,"",CONCATENATE(Z20,":",AA20))</f>
        <v>3:0</v>
      </c>
      <c r="H19" s="127" t="n">
        <f aca="false">IF(AG16+AF20+AG21+AF23=0,"",AG16+AF20+AG21+AF23)</f>
        <v>6</v>
      </c>
      <c r="I19" s="129" t="n">
        <v>3</v>
      </c>
      <c r="K19" s="91" t="str">
        <f aca="false">CONCATENATE(P19," - ",S19)</f>
        <v>Šmídová Tereza - Nerguti Eric</v>
      </c>
      <c r="L19" s="91" t="str">
        <f aca="false">IF(SUM(Z19:AA19)=0,AE19,CONCATENATE(Z19," : ",AA19," (",U19,",",V19,",",W19,IF(Z19+AA19&gt;3,",",""),X19,IF(Z19+AA19&gt;4,",",""),Y19,")"))</f>
        <v>3 : 0 (9,9,8)</v>
      </c>
      <c r="N19" s="91" t="str">
        <f aca="false">CONCATENATE("Dvouhra - Skupina B")</f>
        <v>Dvouhra - Skupina B</v>
      </c>
      <c r="O19" s="91" t="n">
        <f aca="false">A18</f>
        <v>8</v>
      </c>
      <c r="P19" s="91" t="str">
        <f aca="false">IF($O19=0,"bye",VLOOKUP($O19,[2]seznam!$A$2:$C$268,2))</f>
        <v>Šmídová Tereza</v>
      </c>
      <c r="Q19" s="91" t="str">
        <f aca="false">IF($O19=0,"",VLOOKUP($O19,[2]seznam!$A$2:$D$268,4))</f>
        <v>Kolšov</v>
      </c>
      <c r="R19" s="91" t="n">
        <f aca="false">A16</f>
        <v>6</v>
      </c>
      <c r="S19" s="91" t="str">
        <f aca="false">IF($R19=0,"bye",VLOOKUP($R19,[2]seznam!$A$2:$C$268,2))</f>
        <v>Nerguti Eric</v>
      </c>
      <c r="T19" s="91" t="str">
        <f aca="false">IF($R19=0,"",VLOOKUP($R19,[2]seznam!$A$2:$D$268,4))</f>
        <v>Šumperk</v>
      </c>
      <c r="U19" s="119" t="s">
        <v>173</v>
      </c>
      <c r="V19" s="120" t="s">
        <v>173</v>
      </c>
      <c r="W19" s="120" t="s">
        <v>168</v>
      </c>
      <c r="X19" s="120"/>
      <c r="Y19" s="121"/>
      <c r="Z19" s="91" t="n">
        <f aca="false">COUNTIF(AI19:AM19,"&gt;0")</f>
        <v>3</v>
      </c>
      <c r="AA19" s="91" t="n">
        <f aca="false">COUNTIF(AI19:AM19,"&lt;0")</f>
        <v>0</v>
      </c>
      <c r="AB19" s="91" t="n">
        <f aca="false">IF(Z19=AA19,0,IF(Z19&gt;AA19,O19,R19))</f>
        <v>8</v>
      </c>
      <c r="AC19" s="91" t="str">
        <f aca="false">IF($AB19=0,"",VLOOKUP($AB19,[2]seznam!$A$2:$C$268,2))</f>
        <v>Šmídová Tereza</v>
      </c>
      <c r="AD19" s="91" t="str">
        <f aca="false">IF(Z19=AA19,"",IF(Z19&gt;AA19,CONCATENATE(Z19,":",AA19," (",U19,",",V19,",",W19,IF(SUM(Z19:AA19)&gt;3,",",""),X19,IF(SUM(Z19:AA19)&gt;4,",",""),Y19,")"),CONCATENATE(AA19,":",Z19," (",-U19,",",-V19,",",-W19,IF(SUM(Z19:AA19)&gt;3,CONCATENATE(",",-X19),""),IF(SUM(Z19:AA19)&gt;4,CONCATENATE(",",-Y19),""),")")))</f>
        <v>3:0 (9,9,8)</v>
      </c>
      <c r="AE19" s="91" t="str">
        <f aca="false">IF(SUM(Z19:AA19)=0,"",AD19)</f>
        <v>3:0 (9,9,8)</v>
      </c>
      <c r="AF19" s="91" t="n">
        <f aca="false">IF(U19="",0,IF(Z19&gt;AA19,2,1))</f>
        <v>2</v>
      </c>
      <c r="AG19" s="91" t="n">
        <f aca="false">IF(U19="",0,IF(AA19&gt;Z19,2,1))</f>
        <v>1</v>
      </c>
      <c r="AI19" s="91" t="n">
        <f aca="false">IF(U19="",0,IF(MID(U19,1,1)="-",-1,1))</f>
        <v>1</v>
      </c>
      <c r="AJ19" s="91" t="n">
        <f aca="false">IF(V19="",0,IF(MID(V19,1,1)="-",-1,1))</f>
        <v>1</v>
      </c>
      <c r="AK19" s="91" t="n">
        <f aca="false">IF(W19="",0,IF(MID(W19,1,1)="-",-1,1))</f>
        <v>1</v>
      </c>
      <c r="AL19" s="91" t="n">
        <f aca="false">IF(X19="",0,IF(MID(X19,1,1)="-",-1,1))</f>
        <v>0</v>
      </c>
      <c r="AM19" s="91" t="n">
        <f aca="false">IF(Y19="",0,IF(MID(Y19,1,1)="-",-1,1))</f>
        <v>0</v>
      </c>
    </row>
    <row r="20" customFormat="false" ht="16.5" hidden="false" customHeight="true" outlineLevel="0" collapsed="false">
      <c r="A20" s="130" t="n">
        <v>10</v>
      </c>
      <c r="B20" s="131" t="str">
        <f aca="false">IF($A20="","",CONCATENATE(VLOOKUP($A20,[2]seznam!$A$2:$B$268,2)," (",VLOOKUP($A20,[2]seznam!$A$2:$E$269,4),")"))</f>
        <v>Altman Alan (Štíty)</v>
      </c>
      <c r="C20" s="132" t="str">
        <f aca="false">IF(Z24+AA24=0,"",CONCATENATE(Z24,":",AA24))</f>
        <v>0:3</v>
      </c>
      <c r="D20" s="133" t="str">
        <f aca="false">IF(Z15+AA15=0,"",CONCATENATE(AA15,":",Z15))</f>
        <v>0:3</v>
      </c>
      <c r="E20" s="133" t="str">
        <f aca="false">IF(Z17+AA17=0,"",CONCATENATE(Z17,":",AA17))</f>
        <v>0:3</v>
      </c>
      <c r="F20" s="134" t="str">
        <f aca="false">IF(Z20+AA20=0,"",CONCATENATE(AA20,":",Z20))</f>
        <v>0:3</v>
      </c>
      <c r="G20" s="135" t="s">
        <v>163</v>
      </c>
      <c r="H20" s="136" t="n">
        <f aca="false">IF(AG15+AF17+AG20+AF24=0,"",AG15+AF17+AG20+AF24)</f>
        <v>4</v>
      </c>
      <c r="I20" s="135" t="n">
        <v>5</v>
      </c>
      <c r="K20" s="91" t="str">
        <f aca="false">CONCATENATE(P20," - ",S20)</f>
        <v>Janza Daniel - Altman Alan</v>
      </c>
      <c r="L20" s="91" t="str">
        <f aca="false">IF(SUM(Z20:AA20)=0,AE20,CONCATENATE(Z20," : ",AA20," (",U20,",",V20,",",W20,IF(Z20+AA20&gt;3,",",""),X20,IF(Z20+AA20&gt;4,",",""),Y20,")"))</f>
        <v>3 : 0 (1,5,9)</v>
      </c>
      <c r="N20" s="91" t="str">
        <f aca="false">CONCATENATE("Dvouhra - Skupina B")</f>
        <v>Dvouhra - Skupina B</v>
      </c>
      <c r="O20" s="91" t="n">
        <f aca="false">A19</f>
        <v>9</v>
      </c>
      <c r="P20" s="91" t="str">
        <f aca="false">IF($O20=0,"bye",VLOOKUP($O20,[2]seznam!$A$2:$C$268,2))</f>
        <v>Janza Daniel</v>
      </c>
      <c r="Q20" s="91" t="str">
        <f aca="false">IF($O20=0,"",VLOOKUP($O20,[2]seznam!$A$2:$D$268,4))</f>
        <v>N. Malín</v>
      </c>
      <c r="R20" s="91" t="n">
        <f aca="false">A20</f>
        <v>10</v>
      </c>
      <c r="S20" s="91" t="str">
        <f aca="false">IF($R20=0,"bye",VLOOKUP($R20,[2]seznam!$A$2:$C$268,2))</f>
        <v>Altman Alan</v>
      </c>
      <c r="T20" s="91" t="str">
        <f aca="false">IF($R20=0,"",VLOOKUP($R20,[2]seznam!$A$2:$D$268,4))</f>
        <v>Štíty</v>
      </c>
      <c r="U20" s="119" t="s">
        <v>174</v>
      </c>
      <c r="V20" s="120" t="s">
        <v>161</v>
      </c>
      <c r="W20" s="120" t="s">
        <v>173</v>
      </c>
      <c r="X20" s="120"/>
      <c r="Y20" s="121"/>
      <c r="Z20" s="91" t="n">
        <f aca="false">COUNTIF(AI20:AM20,"&gt;0")</f>
        <v>3</v>
      </c>
      <c r="AA20" s="91" t="n">
        <f aca="false">COUNTIF(AI20:AM20,"&lt;0")</f>
        <v>0</v>
      </c>
      <c r="AB20" s="91" t="n">
        <f aca="false">IF(Z20=AA20,0,IF(Z20&gt;AA20,O20,R20))</f>
        <v>9</v>
      </c>
      <c r="AC20" s="91" t="str">
        <f aca="false">IF($AB20=0,"",VLOOKUP($AB20,[2]seznam!$A$2:$C$268,2))</f>
        <v>Janza Daniel</v>
      </c>
      <c r="AD20" s="91" t="str">
        <f aca="false">IF(Z20=AA20,"",IF(Z20&gt;AA20,CONCATENATE(Z20,":",AA20," (",U20,",",V20,",",W20,IF(SUM(Z20:AA20)&gt;3,",",""),X20,IF(SUM(Z20:AA20)&gt;4,",",""),Y20,")"),CONCATENATE(AA20,":",Z20," (",-U20,",",-V20,",",-W20,IF(SUM(Z20:AA20)&gt;3,CONCATENATE(",",-X20),""),IF(SUM(Z20:AA20)&gt;4,CONCATENATE(",",-Y20),""),")")))</f>
        <v>3:0 (1,5,9)</v>
      </c>
      <c r="AE20" s="91" t="str">
        <f aca="false">IF(SUM(Z20:AA20)=0,"",AD20)</f>
        <v>3:0 (1,5,9)</v>
      </c>
      <c r="AF20" s="91" t="n">
        <f aca="false">IF(U20="",0,IF(Z20&gt;AA20,2,1))</f>
        <v>2</v>
      </c>
      <c r="AG20" s="91" t="n">
        <f aca="false">IF(U20="",0,IF(AA20&gt;Z20,2,1))</f>
        <v>1</v>
      </c>
      <c r="AI20" s="91" t="n">
        <f aca="false">IF(U20="",0,IF(MID(U20,1,1)="-",-1,1))</f>
        <v>1</v>
      </c>
      <c r="AJ20" s="91" t="n">
        <f aca="false">IF(V20="",0,IF(MID(V20,1,1)="-",-1,1))</f>
        <v>1</v>
      </c>
      <c r="AK20" s="91" t="n">
        <f aca="false">IF(W20="",0,IF(MID(W20,1,1)="-",-1,1))</f>
        <v>1</v>
      </c>
      <c r="AL20" s="91" t="n">
        <f aca="false">IF(X20="",0,IF(MID(X20,1,1)="-",-1,1))</f>
        <v>0</v>
      </c>
      <c r="AM20" s="91" t="n">
        <f aca="false">IF(Y20="",0,IF(MID(Y20,1,1)="-",-1,1))</f>
        <v>0</v>
      </c>
    </row>
    <row r="21" customFormat="false" ht="16.5" hidden="false" customHeight="true" outlineLevel="0" collapsed="false">
      <c r="K21" s="91" t="str">
        <f aca="false">CONCATENATE(P21," - ",S21)</f>
        <v>Nerguti Eric - Janza Daniel</v>
      </c>
      <c r="L21" s="91" t="str">
        <f aca="false">IF(SUM(Z21:AA21)=0,AE21,CONCATENATE(Z21," : ",AA21," (",U21,",",V21,",",W21,IF(Z21+AA21&gt;3,",",""),X21,IF(Z21+AA21&gt;4,",",""),Y21,")"))</f>
        <v>3 : 2 (7,8,-6,-8,10)</v>
      </c>
      <c r="N21" s="91" t="str">
        <f aca="false">CONCATENATE("Dvouhra - Skupina B")</f>
        <v>Dvouhra - Skupina B</v>
      </c>
      <c r="O21" s="91" t="n">
        <f aca="false">A16</f>
        <v>6</v>
      </c>
      <c r="P21" s="91" t="str">
        <f aca="false">IF($O21=0,"bye",VLOOKUP($O21,[2]seznam!$A$2:$C$268,2))</f>
        <v>Nerguti Eric</v>
      </c>
      <c r="Q21" s="91" t="str">
        <f aca="false">IF($O21=0,"",VLOOKUP($O21,[2]seznam!$A$2:$D$268,4))</f>
        <v>Šumperk</v>
      </c>
      <c r="R21" s="91" t="n">
        <f aca="false">A19</f>
        <v>9</v>
      </c>
      <c r="S21" s="91" t="str">
        <f aca="false">IF($R21=0,"bye",VLOOKUP($R21,[2]seznam!$A$2:$C$268,2))</f>
        <v>Janza Daniel</v>
      </c>
      <c r="T21" s="101"/>
      <c r="U21" s="119" t="s">
        <v>162</v>
      </c>
      <c r="V21" s="120" t="s">
        <v>168</v>
      </c>
      <c r="W21" s="120" t="s">
        <v>175</v>
      </c>
      <c r="X21" s="120" t="s">
        <v>176</v>
      </c>
      <c r="Y21" s="121" t="s">
        <v>170</v>
      </c>
      <c r="Z21" s="91" t="n">
        <f aca="false">COUNTIF(AI21:AM21,"&gt;0")</f>
        <v>3</v>
      </c>
      <c r="AA21" s="91" t="n">
        <f aca="false">COUNTIF(AI21:AM21,"&lt;0")</f>
        <v>2</v>
      </c>
      <c r="AB21" s="91" t="n">
        <f aca="false">IF(Z21=AA21,0,IF(Z21&gt;AA21,O21,R21))</f>
        <v>6</v>
      </c>
      <c r="AC21" s="91" t="str">
        <f aca="false">IF($AB21=0,"",VLOOKUP($AB21,[2]seznam!$A$2:$C$268,2))</f>
        <v>Nerguti Eric</v>
      </c>
      <c r="AD21" s="91" t="str">
        <f aca="false">IF(Z21=AA21,"",IF(Z21&gt;AA21,CONCATENATE(Z21,":",AA21," (",U21,",",V21,",",W21,IF(SUM(Z21:AA21)&gt;3,",",""),X21,IF(SUM(Z21:AA21)&gt;4,",",""),Y21,")"),CONCATENATE(AA21,":",Z21," (",-U21,",",-V21,",",-W21,IF(SUM(Z21:AA21)&gt;3,CONCATENATE(",",-X21),""),IF(SUM(Z21:AA21)&gt;4,CONCATENATE(",",-Y21),""),")")))</f>
        <v>3:2 (7,8,-6,-8,10)</v>
      </c>
      <c r="AE21" s="91" t="str">
        <f aca="false">IF(SUM(Z21:AA21)=0,"",AD21)</f>
        <v>3:2 (7,8,-6,-8,10)</v>
      </c>
      <c r="AF21" s="91" t="n">
        <f aca="false">IF(U21="",0,IF(Z21&gt;AA21,2,1))</f>
        <v>2</v>
      </c>
      <c r="AG21" s="91" t="n">
        <f aca="false">IF(U21="",0,IF(AA21&gt;Z21,2,1))</f>
        <v>1</v>
      </c>
      <c r="AI21" s="91" t="n">
        <f aca="false">IF(U21="",0,IF(MID(U21,1,1)="-",-1,1))</f>
        <v>1</v>
      </c>
      <c r="AJ21" s="91" t="n">
        <f aca="false">IF(V21="",0,IF(MID(V21,1,1)="-",-1,1))</f>
        <v>1</v>
      </c>
      <c r="AK21" s="91" t="n">
        <f aca="false">IF(W21="",0,IF(MID(W21,1,1)="-",-1,1))</f>
        <v>-1</v>
      </c>
      <c r="AL21" s="91" t="n">
        <f aca="false">IF(X21="",0,IF(MID(X21,1,1)="-",-1,1))</f>
        <v>-1</v>
      </c>
      <c r="AM21" s="91" t="n">
        <f aca="false">IF(Y21="",0,IF(MID(Y21,1,1)="-",-1,1))</f>
        <v>1</v>
      </c>
    </row>
    <row r="22" customFormat="false" ht="16.5" hidden="false" customHeight="true" outlineLevel="0" collapsed="false">
      <c r="K22" s="91" t="str">
        <f aca="false">CONCATENATE(P22," - ",S22)</f>
        <v>Krestýnová Zuzana - Šmídová Tereza</v>
      </c>
      <c r="L22" s="91" t="str">
        <f aca="false">IF(SUM(Z22:AA22)=0,AE22,CONCATENATE(Z22," : ",AA22," (",U22,",",V22,",",W22,IF(Z22+AA22&gt;3,",",""),X22,IF(Z22+AA22&gt;4,",",""),Y22,")"))</f>
        <v>0 : 3 (-6,-3,-6)</v>
      </c>
      <c r="N22" s="91" t="str">
        <f aca="false">CONCATENATE("Dvouhra - Skupina B")</f>
        <v>Dvouhra - Skupina B</v>
      </c>
      <c r="O22" s="91" t="n">
        <f aca="false">A17</f>
        <v>7</v>
      </c>
      <c r="P22" s="91" t="str">
        <f aca="false">IF($O22=0,"bye",VLOOKUP($O22,[2]seznam!$A$2:$C$268,2))</f>
        <v>Krestýnová Zuzana</v>
      </c>
      <c r="Q22" s="91" t="str">
        <f aca="false">IF($O22=0,"",VLOOKUP($O22,[2]seznam!$A$2:$D$268,4))</f>
        <v>Šumperk</v>
      </c>
      <c r="R22" s="91" t="n">
        <f aca="false">A18</f>
        <v>8</v>
      </c>
      <c r="S22" s="91" t="str">
        <f aca="false">IF($R22=0,"bye",VLOOKUP($R22,[2]seznam!$A$2:$C$268,2))</f>
        <v>Šmídová Tereza</v>
      </c>
      <c r="U22" s="119" t="s">
        <v>175</v>
      </c>
      <c r="V22" s="120" t="s">
        <v>171</v>
      </c>
      <c r="W22" s="120" t="s">
        <v>175</v>
      </c>
      <c r="X22" s="120"/>
      <c r="Y22" s="121"/>
      <c r="Z22" s="91" t="n">
        <f aca="false">COUNTIF(AI22:AM22,"&gt;0")</f>
        <v>0</v>
      </c>
      <c r="AA22" s="91" t="n">
        <f aca="false">COUNTIF(AI22:AM22,"&lt;0")</f>
        <v>3</v>
      </c>
      <c r="AB22" s="91" t="n">
        <f aca="false">IF(Z22=AA22,0,IF(Z22&gt;AA22,O22,R22))</f>
        <v>8</v>
      </c>
      <c r="AC22" s="91" t="str">
        <f aca="false">IF($AB22=0,"",VLOOKUP($AB22,[2]seznam!$A$2:$C$268,2))</f>
        <v>Šmídová Tereza</v>
      </c>
      <c r="AD22" s="91" t="str">
        <f aca="false">IF(Z22=AA22,"",IF(Z22&gt;AA22,CONCATENATE(Z22,":",AA22," (",U22,",",V22,",",W22,IF(SUM(Z22:AA22)&gt;3,",",""),X22,IF(SUM(Z22:AA22)&gt;4,",",""),Y22,")"),CONCATENATE(AA22,":",Z22," (",-U22,",",-V22,",",-W22,IF(SUM(Z22:AA22)&gt;3,CONCATENATE(",",-X22),""),IF(SUM(Z22:AA22)&gt;4,CONCATENATE(",",-Y22),""),")")))</f>
        <v>3:0 (6,3,6)</v>
      </c>
      <c r="AE22" s="91" t="str">
        <f aca="false">IF(SUM(Z22:AA22)=0,"",AD22)</f>
        <v>3:0 (6,3,6)</v>
      </c>
      <c r="AF22" s="91" t="n">
        <f aca="false">IF(U22="",0,IF(Z22&gt;AA22,2,1))</f>
        <v>1</v>
      </c>
      <c r="AG22" s="91" t="n">
        <f aca="false">IF(U22="",0,IF(AA22&gt;Z22,2,1))</f>
        <v>2</v>
      </c>
      <c r="AI22" s="91" t="n">
        <f aca="false">IF(U22="",0,IF(MID(U22,1,1)="-",-1,1))</f>
        <v>-1</v>
      </c>
      <c r="AJ22" s="91" t="n">
        <f aca="false">IF(V22="",0,IF(MID(V22,1,1)="-",-1,1))</f>
        <v>-1</v>
      </c>
      <c r="AK22" s="91" t="n">
        <f aca="false">IF(W22="",0,IF(MID(W22,1,1)="-",-1,1))</f>
        <v>-1</v>
      </c>
      <c r="AL22" s="91" t="n">
        <f aca="false">IF(X22="",0,IF(MID(X22,1,1)="-",-1,1))</f>
        <v>0</v>
      </c>
      <c r="AM22" s="91" t="n">
        <f aca="false">IF(Y22="",0,IF(MID(Y22,1,1)="-",-1,1))</f>
        <v>0</v>
      </c>
    </row>
    <row r="23" customFormat="false" ht="16.5" hidden="false" customHeight="true" outlineLevel="0" collapsed="false">
      <c r="K23" s="91" t="str">
        <f aca="false">CONCATENATE(P23," - ",S23)</f>
        <v>Janza Daniel - Krestýnová Zuzana</v>
      </c>
      <c r="L23" s="91" t="str">
        <f aca="false">IF(SUM(Z23:AA23)=0,AE23,CONCATENATE(Z23," : ",AA23," (",U23,",",V23,",",W23,IF(Z23+AA23&gt;3,",",""),X23,IF(Z23+AA23&gt;4,",",""),Y23,")"))</f>
        <v>3 : 0 (5,5,5)</v>
      </c>
      <c r="N23" s="91" t="str">
        <f aca="false">CONCATENATE("Dvouhra - Skupina B")</f>
        <v>Dvouhra - Skupina B</v>
      </c>
      <c r="O23" s="91" t="n">
        <f aca="false">A19</f>
        <v>9</v>
      </c>
      <c r="P23" s="91" t="str">
        <f aca="false">IF($O23=0,"bye",VLOOKUP($O23,[2]seznam!$A$2:$C$268,2))</f>
        <v>Janza Daniel</v>
      </c>
      <c r="Q23" s="91" t="str">
        <f aca="false">IF($O23=0,"",VLOOKUP($O23,[2]seznam!$A$2:$D$268,4))</f>
        <v>N. Malín</v>
      </c>
      <c r="R23" s="91" t="n">
        <f aca="false">A17</f>
        <v>7</v>
      </c>
      <c r="S23" s="91" t="str">
        <f aca="false">IF($R23=0,"bye",VLOOKUP($R23,[2]seznam!$A$2:$C$268,2))</f>
        <v>Krestýnová Zuzana</v>
      </c>
      <c r="U23" s="119" t="s">
        <v>161</v>
      </c>
      <c r="V23" s="120" t="s">
        <v>161</v>
      </c>
      <c r="W23" s="120" t="s">
        <v>161</v>
      </c>
      <c r="X23" s="120"/>
      <c r="Y23" s="121"/>
      <c r="Z23" s="91" t="n">
        <f aca="false">COUNTIF(AI23:AM23,"&gt;0")</f>
        <v>3</v>
      </c>
      <c r="AA23" s="91" t="n">
        <f aca="false">COUNTIF(AI23:AM23,"&lt;0")</f>
        <v>0</v>
      </c>
      <c r="AB23" s="91" t="n">
        <f aca="false">IF(Z23=AA23,0,IF(Z23&gt;AA23,O23,R23))</f>
        <v>9</v>
      </c>
      <c r="AC23" s="91" t="str">
        <f aca="false">IF($AB23=0,"",VLOOKUP($AB23,[2]seznam!$A$2:$C$268,2))</f>
        <v>Janza Daniel</v>
      </c>
      <c r="AD23" s="91" t="str">
        <f aca="false">IF(Z23=AA23,"",IF(Z23&gt;AA23,CONCATENATE(Z23,":",AA23," (",U23,",",V23,",",W23,IF(SUM(Z23:AA23)&gt;3,",",""),X23,IF(SUM(Z23:AA23)&gt;4,",",""),Y23,")"),CONCATENATE(AA23,":",Z23," (",-U23,",",-V23,",",-W23,IF(SUM(Z23:AA23)&gt;3,CONCATENATE(",",-X23),""),IF(SUM(Z23:AA23)&gt;4,CONCATENATE(",",-Y23),""),")")))</f>
        <v>3:0 (5,5,5)</v>
      </c>
      <c r="AE23" s="91" t="str">
        <f aca="false">IF(SUM(Z23:AA23)=0,"",AD23)</f>
        <v>3:0 (5,5,5)</v>
      </c>
      <c r="AF23" s="91" t="n">
        <f aca="false">IF(U23="",0,IF(Z23&gt;AA23,2,1))</f>
        <v>2</v>
      </c>
      <c r="AG23" s="91" t="n">
        <f aca="false">IF(U23="",0,IF(AA23&gt;Z23,2,1))</f>
        <v>1</v>
      </c>
      <c r="AI23" s="91" t="n">
        <f aca="false">IF(U23="",0,IF(MID(U23,1,1)="-",-1,1))</f>
        <v>1</v>
      </c>
      <c r="AJ23" s="91" t="n">
        <f aca="false">IF(V23="",0,IF(MID(V23,1,1)="-",-1,1))</f>
        <v>1</v>
      </c>
      <c r="AK23" s="91" t="n">
        <f aca="false">IF(W23="",0,IF(MID(W23,1,1)="-",-1,1))</f>
        <v>1</v>
      </c>
      <c r="AL23" s="91" t="n">
        <f aca="false">IF(X23="",0,IF(MID(X23,1,1)="-",-1,1))</f>
        <v>0</v>
      </c>
      <c r="AM23" s="91" t="n">
        <f aca="false">IF(Y23="",0,IF(MID(Y23,1,1)="-",-1,1))</f>
        <v>0</v>
      </c>
    </row>
    <row r="24" customFormat="false" ht="16.5" hidden="false" customHeight="true" outlineLevel="0" collapsed="false">
      <c r="B24" s="140" t="s">
        <v>83</v>
      </c>
      <c r="K24" s="91" t="str">
        <f aca="false">CONCATENATE(P24," - ",S24)</f>
        <v>Altman Alan - Nerguti Eric</v>
      </c>
      <c r="L24" s="91" t="str">
        <f aca="false">IF(SUM(Z24:AA24)=0,AE24,CONCATENATE(Z24," : ",AA24," (",U24,",",V24,",",W24,IF(Z24+AA24&gt;3,",",""),X24,IF(Z24+AA24&gt;4,",",""),Y24,")"))</f>
        <v>0 : 3 (-0,-3,-2)</v>
      </c>
      <c r="N24" s="91" t="str">
        <f aca="false">CONCATENATE("Dvouhra - Skupina B")</f>
        <v>Dvouhra - Skupina B</v>
      </c>
      <c r="O24" s="91" t="n">
        <f aca="false">A20</f>
        <v>10</v>
      </c>
      <c r="P24" s="91" t="str">
        <f aca="false">IF($O24=0,"bye",VLOOKUP($O24,[2]seznam!$A$2:$C$268,2))</f>
        <v>Altman Alan</v>
      </c>
      <c r="Q24" s="91" t="str">
        <f aca="false">IF($O24=0,"",VLOOKUP($O24,[2]seznam!$A$2:$D$268,4))</f>
        <v>Štíty</v>
      </c>
      <c r="R24" s="91" t="n">
        <f aca="false">A16</f>
        <v>6</v>
      </c>
      <c r="S24" s="91" t="str">
        <f aca="false">IF($R24=0,"bye",VLOOKUP($R24,[2]seznam!$A$2:$C$268,2))</f>
        <v>Nerguti Eric</v>
      </c>
      <c r="U24" s="137" t="s">
        <v>177</v>
      </c>
      <c r="V24" s="138" t="s">
        <v>171</v>
      </c>
      <c r="W24" s="138" t="s">
        <v>178</v>
      </c>
      <c r="X24" s="138"/>
      <c r="Y24" s="139"/>
      <c r="Z24" s="91" t="n">
        <f aca="false">COUNTIF(AI24:AM24,"&gt;0")</f>
        <v>0</v>
      </c>
      <c r="AA24" s="91" t="n">
        <f aca="false">COUNTIF(AI24:AM24,"&lt;0")</f>
        <v>3</v>
      </c>
      <c r="AB24" s="91" t="n">
        <f aca="false">IF(Z24=AA24,0,IF(Z24&gt;AA24,O24,R24))</f>
        <v>6</v>
      </c>
      <c r="AC24" s="91" t="str">
        <f aca="false">IF($AB24=0,"",VLOOKUP($AB24,[2]seznam!$A$2:$C$268,2))</f>
        <v>Nerguti Eric</v>
      </c>
      <c r="AD24" s="91" t="str">
        <f aca="false">IF(Z24=AA24,"",IF(Z24&gt;AA24,CONCATENATE(Z24,":",AA24," (",U24,",",V24,",",W24,IF(SUM(Z24:AA24)&gt;3,",",""),X24,IF(SUM(Z24:AA24)&gt;4,",",""),Y24,")"),CONCATENATE(AA24,":",Z24," (",-U24,",",-V24,",",-W24,IF(SUM(Z24:AA24)&gt;3,CONCATENATE(",",-X24),""),IF(SUM(Z24:AA24)&gt;4,CONCATENATE(",",-Y24),""),")")))</f>
        <v>3:0 (0,3,2)</v>
      </c>
      <c r="AE24" s="91" t="str">
        <f aca="false">IF(SUM(Z24:AA24)=0,"",AD24)</f>
        <v>3:0 (0,3,2)</v>
      </c>
      <c r="AF24" s="91" t="n">
        <f aca="false">IF(U24="",0,IF(Z24&gt;AA24,2,1))</f>
        <v>1</v>
      </c>
      <c r="AG24" s="91" t="n">
        <f aca="false">IF(U24="",0,IF(AA24&gt;Z24,2,1))</f>
        <v>2</v>
      </c>
      <c r="AI24" s="91" t="n">
        <f aca="false">IF(U24="",0,IF(MID(U24,1,1)="-",-1,1))</f>
        <v>-1</v>
      </c>
      <c r="AJ24" s="91" t="n">
        <f aca="false">IF(V24="",0,IF(MID(V24,1,1)="-",-1,1))</f>
        <v>-1</v>
      </c>
      <c r="AK24" s="91" t="n">
        <f aca="false">IF(W24="",0,IF(MID(W24,1,1)="-",-1,1))</f>
        <v>-1</v>
      </c>
      <c r="AL24" s="91" t="n">
        <f aca="false">IF(X24="",0,IF(MID(X24,1,1)="-",-1,1))</f>
        <v>0</v>
      </c>
      <c r="AM24" s="91" t="n">
        <f aca="false">IF(Y24="",0,IF(MID(Y24,1,1)="-",-1,1))</f>
        <v>0</v>
      </c>
    </row>
  </sheetData>
  <mergeCells count="1">
    <mergeCell ref="A1:I2"/>
  </mergeCells>
  <printOptions headings="false" gridLines="false" gridLinesSet="true" horizontalCentered="false" verticalCentered="false"/>
  <pageMargins left="0.590277777777778" right="0.590277777777778" top="0.590277777777778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2023-03-05T14:36:45Z</dcterms:created>
  <dc:creator>Martin Haltmar</dc:creator>
  <dc:description/>
  <dc:language>cs-CZ</dc:language>
  <cp:lastModifiedBy>Martin Haltmar</cp:lastModifiedBy>
  <dcterms:modified xsi:type="dcterms:W3CDTF">2023-03-05T14:59:09Z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